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<sst xmlns="http://schemas.openxmlformats.org/spreadsheetml/2006/main" count="772" uniqueCount="303">
  <si>
    <t>Dział</t>
  </si>
  <si>
    <t>Rozdział</t>
  </si>
  <si>
    <t>§</t>
  </si>
  <si>
    <t>Źródło dochodów</t>
  </si>
  <si>
    <t xml:space="preserve">Plan 2011 r. </t>
  </si>
  <si>
    <t xml:space="preserve">% wykonania </t>
  </si>
  <si>
    <t>Bieżące</t>
  </si>
  <si>
    <t>Majątkowe</t>
  </si>
  <si>
    <t>010</t>
  </si>
  <si>
    <t>Rolnictwo i łowiectwo</t>
  </si>
  <si>
    <t>01010</t>
  </si>
  <si>
    <t>Infrastruktura wodociągowa i sanitacyjna wsi</t>
  </si>
  <si>
    <t>0690</t>
  </si>
  <si>
    <t xml:space="preserve">Wpływy z różnych opłat </t>
  </si>
  <si>
    <t>6290</t>
  </si>
  <si>
    <t>Środki na dofinansowanie własnych inwestycji gmin (zwiazków gmin), powiatów, samorządów województw, pozyskane z innych źródeł</t>
  </si>
  <si>
    <t>6207</t>
  </si>
  <si>
    <t>Dotacje celowe w ramach programów finansowanych z udziałem środków europejskich oraz środków o których mowa w art.5 ust1 pkt 3 oraz ust.3 pkt 5 6 ustawy, lub płatności w ramach budżetu środków europejskich</t>
  </si>
  <si>
    <t>0920</t>
  </si>
  <si>
    <t>Pozostałe odsetki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</si>
  <si>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</si>
  <si>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</si>
  <si>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</si>
  <si>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</si>
  <si>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</si>
  <si>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</si>
  <si>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Dotacje celowe otrzymane z budżetu państwa na realizację zadań bieżących z zakresu administracji rządowej oraz innych zadań zleconych gminie (związkom gmin) ustawami</t>
  </si>
  <si>
    <t>400</t>
  </si>
  <si>
    <t>Wytwarzanie i zaopatrywanie w energię elektryczną, gaz i wodę</t>
  </si>
  <si>
    <t>40002</t>
  </si>
  <si>
    <t>Dostarczanie wody</t>
  </si>
  <si>
    <t>0830</t>
  </si>
  <si>
    <t xml:space="preserve">Wpływy z usług </t>
  </si>
  <si>
    <t>600</t>
  </si>
  <si>
    <t>Transport i łączność</t>
  </si>
  <si>
    <t>60016</t>
  </si>
  <si>
    <t>Drogi publiczne gminne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</si>
  <si>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</si>
  <si>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</si>
  <si>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</si>
  <si>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</si>
  <si>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</si>
  <si>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</si>
  <si>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</si>
  <si>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nieruchomościami</t>
  </si>
  <si>
    <t>0760</t>
  </si>
  <si>
    <t>Wpływy z tytułu przekształcenia prawa użytkowania wieczystego przysługującego osobom fizycznym w prawo własności</t>
  </si>
  <si>
    <t>Wpływy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</si>
  <si>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</si>
  <si>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</si>
  <si>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</si>
  <si>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</si>
  <si>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75023</t>
  </si>
  <si>
    <t>Urzędy gmin (miast i miast na prawach powiatu)</t>
  </si>
  <si>
    <t>75056</t>
  </si>
  <si>
    <t>Spis powszechny i inne</t>
  </si>
  <si>
    <t>2010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</si>
  <si>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</si>
  <si>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</si>
  <si>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</si>
  <si>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</si>
  <si>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Dotacje celowe otrzymane z budżetu na realizację zadań bieżących z zakresu administracji rządowej oraz innych zadań zleconych gminie (związkom gmin) ustawami</t>
  </si>
  <si>
    <t>754</t>
  </si>
  <si>
    <t>Bezpieczeństwo publiczne i ochrona przeciwpożarowa</t>
  </si>
  <si>
    <t>75414</t>
  </si>
  <si>
    <t>Obrona cywilna</t>
  </si>
  <si>
    <t>756</t>
  </si>
  <si>
    <t xml:space="preserve">Dochody od osób prawnych, od osób fizycznych i od innych jednostek nieposiadających osobowości prawnej oraz wydatki związane z ich poborem </t>
  </si>
  <si>
    <t xml:space="preserve">Wpływy z podatku dochodowego od osób fizycznych </t>
  </si>
  <si>
    <t>0350</t>
  </si>
  <si>
    <t>Podatek od działalności gospodarczej osób fizycznych, opłacanych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</si>
  <si>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</si>
  <si>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</si>
  <si>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</si>
  <si>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</si>
  <si>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</si>
  <si>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</si>
  <si>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</si>
  <si>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>Podatek leśny</t>
  </si>
  <si>
    <t>0340</t>
  </si>
  <si>
    <t xml:space="preserve">Podatek od środków transportowych </t>
  </si>
  <si>
    <t>0910</t>
  </si>
  <si>
    <t>Odsetki od nieterminowych wpłat z tytułu podatków i opłat</t>
  </si>
  <si>
    <t>75616</t>
  </si>
  <si>
    <t>Wpływy z podatku rolnego, podatku leśnego, podatku od spadku i darowizn, podatku od czynności cywilnoprawnych oraz podatków i opłat lokalnych od osób fizycznych</t>
  </si>
  <si>
    <t xml:space="preserve">0340 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</si>
  <si>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</si>
  <si>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</si>
  <si>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</si>
  <si>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</si>
  <si>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</si>
  <si>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</si>
  <si>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</si>
  <si>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</si>
  <si>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</si>
  <si>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 xml:space="preserve">Wpływy z opłaty skarbowej 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</si>
  <si>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</si>
  <si>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</si>
  <si>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</si>
  <si>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</si>
  <si>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</si>
  <si>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</si>
  <si>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</si>
  <si>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</si>
  <si>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</si>
  <si>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</si>
  <si>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</si>
  <si>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</si>
  <si>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</si>
  <si>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</si>
  <si>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 xml:space="preserve">Subwencje ogólne z budżetu państwa </t>
  </si>
  <si>
    <t>75807</t>
  </si>
  <si>
    <t>Część wyrównawcza subwencji ogólnej dla gmin</t>
  </si>
  <si>
    <t>75831</t>
  </si>
  <si>
    <t>Część równoważąca subwencji ogólnej dla gmin</t>
  </si>
  <si>
    <t>2920</t>
  </si>
  <si>
    <t>Oświata i wychowanie</t>
  </si>
  <si>
    <t>Szkoły podstawowe</t>
  </si>
  <si>
    <t>80110</t>
  </si>
  <si>
    <t>Gimnazja</t>
  </si>
  <si>
    <t>Stołówki szkolne</t>
  </si>
  <si>
    <t>2007</t>
  </si>
  <si>
    <t>2009</t>
  </si>
  <si>
    <t>Pomoc społeczna</t>
  </si>
  <si>
    <t xml:space="preserve">Świadczenia rodzinne, zaliczka alimentacyjna oraz składki na ubezpieczenia emerytalne i rentowe z ubezpieczenia społecznego </t>
  </si>
  <si>
    <t>0980</t>
  </si>
  <si>
    <t>Wpływy z tytułu zwrotów wypłaconych świadczeń z funduszu alimentacyjnego</t>
  </si>
  <si>
    <t>2360</t>
  </si>
  <si>
    <t>Dochody jednostek samorządu terytorialnego związane z realizacją zadań z zakresu administracji rządowej oraz innych zadań zleconych ustawami</t>
  </si>
  <si>
    <t>Składki na ubezpieczenia zdrowotne opłacane za osoby pobierające niektóre świadczenia z pomocy społecznej oraz niektóre świadczenia rodzinne</t>
  </si>
  <si>
    <t>2030</t>
  </si>
  <si>
    <t>Dotacje celowe otrzymane z budżetu państwa na realizację własnych zadań bieżących gmin (związków gmin)</t>
  </si>
  <si>
    <t>85214</t>
  </si>
  <si>
    <t xml:space="preserve">Zasiłki i pomoc w naturze oraz składki na ubezpieczenia emerytalne i rentowe </t>
  </si>
  <si>
    <t>85216</t>
  </si>
  <si>
    <t>Zasiłki stałe</t>
  </si>
  <si>
    <t>85219</t>
  </si>
  <si>
    <t>Ośrodki pomocy społecznej</t>
  </si>
  <si>
    <t>85228</t>
  </si>
  <si>
    <t xml:space="preserve">Usługi opiekuńcze i specjalistyczne usługi opiekuńcze </t>
  </si>
  <si>
    <t>85295</t>
  </si>
  <si>
    <t>853</t>
  </si>
  <si>
    <t>Pozostałe zadania w zakresie polityki społecznej</t>
  </si>
  <si>
    <t>85395</t>
  </si>
  <si>
    <t>Edukacyjna opieka wychowawcza</t>
  </si>
  <si>
    <t>Pomoc materialna dla uczniów</t>
  </si>
  <si>
    <t>900</t>
  </si>
  <si>
    <t xml:space="preserve">Gospodarka komunalna i ochrona środowiska </t>
  </si>
  <si>
    <t>90002</t>
  </si>
  <si>
    <t>Gospodarka odpadami</t>
  </si>
  <si>
    <t>90019</t>
  </si>
  <si>
    <t>Wpływy i wydatki związane z gromadzeniem środków z opłat i kar za korzystanie ze środowiska</t>
  </si>
  <si>
    <t>Dochody ogółem</t>
  </si>
  <si>
    <t>Nazwa</t>
  </si>
  <si>
    <t xml:space="preserve">Plan na 2011 r. </t>
  </si>
  <si>
    <t>% wykonania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</si>
  <si>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</si>
  <si>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</si>
  <si>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</si>
  <si>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</si>
  <si>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materiałów i wyposażenia</t>
  </si>
  <si>
    <t>Zakup usług pozostałych</t>
  </si>
  <si>
    <t>Różne opłaty i składki</t>
  </si>
  <si>
    <t>150</t>
  </si>
  <si>
    <t>Przetwórstwo przemysłowe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</si>
  <si>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</si>
  <si>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</si>
  <si>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</si>
  <si>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</si>
  <si>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</si>
  <si>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Wpłaty na PFRON</t>
  </si>
  <si>
    <t>Wynagrodzenia bezosobowe</t>
  </si>
  <si>
    <t>Zakup energii</t>
  </si>
  <si>
    <t>Zakup usług remontowych</t>
  </si>
  <si>
    <t xml:space="preserve">Zakup usług zdrowotnych </t>
  </si>
  <si>
    <t>Podróże służbowe krajowe</t>
  </si>
  <si>
    <t>Odpisy na zakładowy fundusz świadczeń socjalnych</t>
  </si>
  <si>
    <t>Opłaty na rzecz budżetów jednostek samorządu terytorialnego</t>
  </si>
  <si>
    <t>4210</t>
  </si>
  <si>
    <t>4270</t>
  </si>
  <si>
    <t>4300</t>
  </si>
  <si>
    <t xml:space="preserve">Zakup materiałów i wyposażenia </t>
  </si>
  <si>
    <t>Koszty postępowania sądowego i prokuratorskiego</t>
  </si>
  <si>
    <t>Wynagrodzenia osobowe  pracowników</t>
  </si>
  <si>
    <t>Składki na ubezpieczenie społeczne</t>
  </si>
  <si>
    <t>75022</t>
  </si>
  <si>
    <t>Rady gmin (miast i miast na prawach powiatu)</t>
  </si>
  <si>
    <t>Różne wydatki na rzecz osób fizycznych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</si>
  <si>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</si>
  <si>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</si>
  <si>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</si>
  <si>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Opłaty na rzecz budżetu państwa</t>
  </si>
  <si>
    <t>Szkolenia pracowników niebędących członkami korpusu służby cywilnej</t>
  </si>
  <si>
    <t>75075</t>
  </si>
  <si>
    <t>Promocja jednostek samorządu terytorialnego</t>
  </si>
  <si>
    <t>75095</t>
  </si>
  <si>
    <t xml:space="preserve">Urzędy naczelnych organów władzy państwowej, kontroli i ochrony prawa oraz sądownictwa </t>
  </si>
  <si>
    <t>75412</t>
  </si>
  <si>
    <t>Ochotnicze straże pożarne</t>
  </si>
  <si>
    <t>3020</t>
  </si>
  <si>
    <t>4040</t>
  </si>
  <si>
    <t>4110</t>
  </si>
  <si>
    <t>4120</t>
  </si>
  <si>
    <t>4140</t>
  </si>
  <si>
    <t>4170</t>
  </si>
  <si>
    <t>4260</t>
  </si>
  <si>
    <t>4280</t>
  </si>
  <si>
    <t>4410</t>
  </si>
  <si>
    <t>4430</t>
  </si>
  <si>
    <t>4440</t>
  </si>
  <si>
    <t>6230</t>
  </si>
  <si>
    <t>Dotacje celowe z budżetu na finansowanie lub dofinansowanie kosztów realizacji inwestycji i zakupów inwestycyjnych jednostek niezaliczanych do sektora finansów publicznych</t>
  </si>
  <si>
    <t>75421</t>
  </si>
  <si>
    <t>Zarządzanie kryzysowe</t>
  </si>
  <si>
    <t>Dochody od osób prawnych od osób fizycznych i od innych jednostek nieposiadających osobowości prawnej oraz wydatki związane z ich poborem</t>
  </si>
  <si>
    <t>75647</t>
  </si>
  <si>
    <t>Pobór podatków, opłat i niepodatkowych należnosci budżetowych</t>
  </si>
  <si>
    <t>4100</t>
  </si>
  <si>
    <t xml:space="preserve">Wynagrodzenia agencyjno-prowizyjne </t>
  </si>
  <si>
    <t>4610</t>
  </si>
  <si>
    <t>757</t>
  </si>
  <si>
    <t>Obsługa długu publicznego</t>
  </si>
  <si>
    <t>75702</t>
  </si>
  <si>
    <t xml:space="preserve">Obsługa papierów wartościowych, kredytów i pożyczek jednostek samorządu terytorialnego </t>
  </si>
  <si>
    <t>8110</t>
  </si>
  <si>
    <t>Odsetki od samorządowych papierów wartościowych lub zaciągniętych przez jst kredytów i pożyczek</t>
  </si>
  <si>
    <t>75818</t>
  </si>
  <si>
    <t>Rezerwy ogólne i celowe</t>
  </si>
  <si>
    <t>Rezerwy</t>
  </si>
  <si>
    <t>Zakup pomocy naukowych, dydaktycznych i książek</t>
  </si>
  <si>
    <t>4350</t>
  </si>
  <si>
    <t>4700</t>
  </si>
  <si>
    <t>Oddziały przedszkolne w szkołach podstawowych</t>
  </si>
  <si>
    <t>Dowożenie uczniów do szkół</t>
  </si>
  <si>
    <t xml:space="preserve">Zakup usług przez jednostki samorządu terytorialnego od innych jst </t>
  </si>
  <si>
    <t>Dokształcanie i doskonalenie nauczycieli</t>
  </si>
  <si>
    <t>80148</t>
  </si>
  <si>
    <t>Zakup artykułów żywnościowych</t>
  </si>
  <si>
    <t>80195</t>
  </si>
  <si>
    <t>Podróże służbowe zagraniczne</t>
  </si>
  <si>
    <t>Ochrona zdrowia</t>
  </si>
  <si>
    <t>Przeciwdziałanie alkoholizmowi</t>
  </si>
  <si>
    <t>Dotacja celowa z budżetu na finansowanie lub dofinansowanie zadań zleconych do realizacji stowarzyszeniom</t>
  </si>
  <si>
    <t>Zakup wyposażenia i materiałów</t>
  </si>
  <si>
    <t>Domy Pomocy Społecznej</t>
  </si>
  <si>
    <t>Zakup usług przez jst od innych jst</t>
  </si>
  <si>
    <t>Świadczenia rodzinne, zaliczka alimentacyjna oraz składki na ubezpieczenia emerytalne i rentowe z ubezpieczenia społecznego</t>
  </si>
  <si>
    <t>Zwrot dotacji oraz płatności, w tym wykorzystanych niezgodnie z przeznaczeniem lub wykorzystanych z naruszeniem procedur, o których mowa w art.184 ustawy, pobranych nienależnie lub w nadmiernej wysokości</t>
  </si>
  <si>
    <t>Świadczenia społeczne</t>
  </si>
  <si>
    <t xml:space="preserve">Odpisy na zakładowy fundusz świadczeń socjalnych </t>
  </si>
  <si>
    <t xml:space="preserve">Składki na ubezpieczenie zdrowotne </t>
  </si>
  <si>
    <t>Zasiłki i pomoc w naturze oraz składki na ubezpieczenia emerytalne i rentowe</t>
  </si>
  <si>
    <t>85215</t>
  </si>
  <si>
    <t xml:space="preserve">Dodatki mieszkaniowe </t>
  </si>
  <si>
    <t>Wydatki osobowe niezaliczane do wynagrodzeń</t>
  </si>
  <si>
    <t xml:space="preserve">Wynagrodzenia osobowe pracowników </t>
  </si>
  <si>
    <t>4280 Zakup usług zdrowotnych</t>
  </si>
  <si>
    <t>Rózne opłaty i składki</t>
  </si>
  <si>
    <t>4480</t>
  </si>
  <si>
    <t>Podatek od nieruchomości</t>
  </si>
  <si>
    <t xml:space="preserve">Pozostałe zadania w zakresie polityki społecznej </t>
  </si>
  <si>
    <t>3240</t>
  </si>
  <si>
    <t>Stypendia dla uczniów</t>
  </si>
  <si>
    <t>90003</t>
  </si>
  <si>
    <t>Oczyszczanie miast i wsi</t>
  </si>
  <si>
    <t>4270 Zakup usług remontowych</t>
  </si>
  <si>
    <t>90015</t>
  </si>
  <si>
    <t>Oświetlenie ulic, placów i dróg</t>
  </si>
  <si>
    <t>6050</t>
  </si>
  <si>
    <t>90095</t>
  </si>
  <si>
    <t>2310</t>
  </si>
  <si>
    <t>Dotacje celowe przekazane gminie na zadania bieżące realizowane na podstawie porozumień(umów) pomiędzy jednostkami samorządu terytorialnego</t>
  </si>
  <si>
    <t>6060</t>
  </si>
  <si>
    <t>Wydatki na zakupy inwestycyjne jednostek budżetowych</t>
  </si>
  <si>
    <t>Kultura i ochrona dziedzictwa narodowego</t>
  </si>
  <si>
    <t>Pozostałe zadania w zakresie kultury</t>
  </si>
  <si>
    <t>Biblioteki</t>
  </si>
  <si>
    <t>2480</t>
  </si>
  <si>
    <t xml:space="preserve">Dotacja podmiotowa z budżetu dla samorządowej instytucji kultury </t>
  </si>
  <si>
    <t>92195</t>
  </si>
  <si>
    <t xml:space="preserve">Kultura fizyczna </t>
  </si>
  <si>
    <t>Zadania w zakresie kultury fizycznej</t>
  </si>
  <si>
    <t>92695</t>
  </si>
  <si>
    <t>2820</t>
  </si>
  <si>
    <t xml:space="preserve">Wydatki ogółem </t>
  </si>
  <si>
    <t>I. Zestawienie wykonania dochodów  za   2011 r.</t>
  </si>
  <si>
    <t>Dochody wykonane za 2011 r.</t>
  </si>
  <si>
    <t>15095</t>
  </si>
  <si>
    <t>Dotacje celowe przekazane z budżetu państwa na zadania bieżące realizowane przez gminę na podstawie porozumień z organami administracji rządowej</t>
  </si>
  <si>
    <t>60078</t>
  </si>
  <si>
    <t>Usuwanie skutków klęsk żywiołowych</t>
  </si>
  <si>
    <t>6330</t>
  </si>
  <si>
    <t>Dotacje celowe otrzymane z budżetu państwa na realizację inwestycji i zakupów inwestycyjnych własnych gmin</t>
  </si>
  <si>
    <t>75108</t>
  </si>
  <si>
    <t>Wybory do Sejmu i Senatu</t>
  </si>
  <si>
    <t>75814</t>
  </si>
  <si>
    <t>Różne rozliczenia finansowe</t>
  </si>
  <si>
    <t>85278</t>
  </si>
  <si>
    <t>II. Zestawienie wykonania wydatków za  2011 r.</t>
  </si>
  <si>
    <t>Wydatki wykonane za 2011 r</t>
  </si>
  <si>
    <t>Zakupy inwestycyjne jednostek budżetowych</t>
  </si>
  <si>
    <t>Nagrody o charakterze szczególnym niezaliczane do wynagrodzeń</t>
  </si>
  <si>
    <t>3260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</si>
</sst>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6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8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4" fontId="19" fillId="24" borderId="0" xfId="0" applyNumberFormat="1" applyFon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4" fontId="21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/>
    </xf>
    <xf numFmtId="0" fontId="22" fillId="24" borderId="0" xfId="0" applyFont="1" applyFill="1" applyAlignment="1">
      <alignment/>
    </xf>
    <xf numFmtId="49" fontId="1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31" fillId="25" borderId="10" xfId="0" applyNumberFormat="1" applyFont="1" applyFill="1" applyBorder="1" applyAlignment="1">
      <alignment/>
    </xf>
    <xf numFmtId="164" fontId="23" fillId="25" borderId="10" xfId="0" applyNumberFormat="1" applyFont="1" applyFill="1" applyBorder="1" applyAlignment="1">
      <alignment/>
    </xf>
    <xf numFmtId="164" fontId="22" fillId="25" borderId="10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30" fillId="25" borderId="10" xfId="0" applyFont="1" applyFill="1" applyBorder="1" applyAlignment="1">
      <alignment horizontal="center"/>
    </xf>
    <xf numFmtId="4" fontId="32" fillId="25" borderId="10" xfId="0" applyNumberFormat="1" applyFont="1" applyFill="1" applyBorder="1" applyAlignment="1">
      <alignment horizontal="center" vertical="center"/>
    </xf>
    <xf numFmtId="4" fontId="32" fillId="25" borderId="10" xfId="0" applyNumberFormat="1" applyFont="1" applyFill="1" applyBorder="1" applyAlignment="1">
      <alignment horizontal="center"/>
    </xf>
    <xf numFmtId="164" fontId="22" fillId="25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center"/>
    </xf>
    <xf numFmtId="4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4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3" fillId="21" borderId="10" xfId="0" applyNumberFormat="1" applyFont="1" applyFill="1" applyBorder="1" applyAlignment="1">
      <alignment horizontal="center"/>
    </xf>
    <xf numFmtId="0" fontId="23" fillId="21" borderId="10" xfId="0" applyFont="1" applyFill="1" applyBorder="1" applyAlignment="1">
      <alignment horizontal="center"/>
    </xf>
    <xf numFmtId="0" fontId="23" fillId="21" borderId="10" xfId="0" applyFont="1" applyFill="1" applyBorder="1" applyAlignment="1">
      <alignment horizontal="left"/>
    </xf>
    <xf numFmtId="4" fontId="23" fillId="21" borderId="10" xfId="0" applyNumberFormat="1" applyFont="1" applyFill="1" applyBorder="1" applyAlignment="1">
      <alignment horizontal="right"/>
    </xf>
    <xf numFmtId="4" fontId="23" fillId="21" borderId="1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4" fontId="23" fillId="0" borderId="10" xfId="0" applyNumberFormat="1" applyFont="1" applyBorder="1" applyAlignment="1">
      <alignment horizontal="right"/>
    </xf>
    <xf numFmtId="4" fontId="23" fillId="0" borderId="10" xfId="0" applyNumberFormat="1" applyFont="1" applyBorder="1" applyAlignment="1">
      <alignment/>
    </xf>
    <xf numFmtId="164" fontId="23" fillId="24" borderId="10" xfId="0" applyNumberFormat="1" applyFont="1" applyFill="1" applyBorder="1" applyAlignment="1">
      <alignment/>
    </xf>
    <xf numFmtId="164" fontId="2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164" fontId="1" fillId="2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165" fontId="2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23" fillId="26" borderId="10" xfId="0" applyNumberFormat="1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left" wrapText="1"/>
    </xf>
    <xf numFmtId="4" fontId="23" fillId="26" borderId="10" xfId="0" applyNumberFormat="1" applyFont="1" applyFill="1" applyBorder="1" applyAlignment="1">
      <alignment horizontal="right"/>
    </xf>
    <xf numFmtId="4" fontId="23" fillId="26" borderId="10" xfId="0" applyNumberFormat="1" applyFont="1" applyFill="1" applyBorder="1" applyAlignment="1">
      <alignment/>
    </xf>
    <xf numFmtId="164" fontId="23" fillId="27" borderId="10" xfId="0" applyNumberFormat="1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49" fontId="23" fillId="25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left" wrapText="1"/>
    </xf>
    <xf numFmtId="4" fontId="23" fillId="25" borderId="10" xfId="0" applyNumberFormat="1" applyFont="1" applyFill="1" applyBorder="1" applyAlignment="1">
      <alignment horizontal="right"/>
    </xf>
    <xf numFmtId="0" fontId="23" fillId="25" borderId="10" xfId="0" applyFont="1" applyFill="1" applyBorder="1" applyAlignment="1">
      <alignment/>
    </xf>
    <xf numFmtId="0" fontId="1" fillId="24" borderId="10" xfId="51" applyFont="1" applyFill="1" applyBorder="1">
      <alignment/>
      <protection/>
    </xf>
    <xf numFmtId="4" fontId="23" fillId="25" borderId="10" xfId="0" applyNumberFormat="1" applyFont="1" applyFill="1" applyBorder="1" applyAlignment="1">
      <alignment/>
    </xf>
    <xf numFmtId="0" fontId="23" fillId="0" borderId="10" xfId="0" applyFont="1" applyBorder="1" applyAlignment="1">
      <alignment wrapText="1"/>
    </xf>
    <xf numFmtId="0" fontId="23" fillId="21" borderId="10" xfId="0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1" fillId="25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3" fillId="21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4" fontId="2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/>
    </xf>
    <xf numFmtId="0" fontId="23" fillId="21" borderId="10" xfId="51" applyFont="1" applyFill="1" applyBorder="1" applyAlignment="1">
      <alignment horizontal="center"/>
      <protection/>
    </xf>
    <xf numFmtId="0" fontId="23" fillId="21" borderId="10" xfId="51" applyFont="1" applyFill="1" applyBorder="1">
      <alignment/>
      <protection/>
    </xf>
    <xf numFmtId="4" fontId="23" fillId="21" borderId="10" xfId="51" applyNumberFormat="1" applyFont="1" applyFill="1" applyBorder="1">
      <alignment/>
      <protection/>
    </xf>
    <xf numFmtId="0" fontId="23" fillId="0" borderId="10" xfId="51" applyFont="1" applyBorder="1" applyAlignment="1">
      <alignment horizontal="center"/>
      <protection/>
    </xf>
    <xf numFmtId="0" fontId="23" fillId="0" borderId="10" xfId="51" applyFont="1" applyBorder="1">
      <alignment/>
      <protection/>
    </xf>
    <xf numFmtId="4" fontId="23" fillId="0" borderId="10" xfId="51" applyNumberFormat="1" applyFont="1" applyBorder="1">
      <alignment/>
      <protection/>
    </xf>
    <xf numFmtId="4" fontId="1" fillId="0" borderId="10" xfId="51" applyNumberFormat="1" applyFont="1" applyBorder="1">
      <alignment/>
      <protection/>
    </xf>
    <xf numFmtId="49" fontId="1" fillId="0" borderId="10" xfId="51" applyNumberFormat="1" applyFont="1" applyBorder="1" applyAlignment="1">
      <alignment horizontal="center"/>
      <protection/>
    </xf>
    <xf numFmtId="0" fontId="1" fillId="0" borderId="10" xfId="51" applyFont="1" applyBorder="1" applyAlignment="1">
      <alignment wrapText="1"/>
      <protection/>
    </xf>
    <xf numFmtId="49" fontId="23" fillId="0" borderId="10" xfId="51" applyNumberFormat="1" applyFont="1" applyBorder="1" applyAlignment="1">
      <alignment horizontal="center"/>
      <protection/>
    </xf>
    <xf numFmtId="0" fontId="23" fillId="0" borderId="10" xfId="51" applyFont="1" applyBorder="1" applyAlignment="1">
      <alignment wrapText="1"/>
      <protection/>
    </xf>
    <xf numFmtId="0" fontId="23" fillId="0" borderId="10" xfId="51" applyFont="1" applyFill="1" applyBorder="1" applyAlignment="1">
      <alignment wrapText="1" shrinkToFit="1"/>
      <protection/>
    </xf>
    <xf numFmtId="49" fontId="23" fillId="25" borderId="10" xfId="51" applyNumberFormat="1" applyFont="1" applyFill="1" applyBorder="1" applyAlignment="1">
      <alignment horizontal="center"/>
      <protection/>
    </xf>
    <xf numFmtId="0" fontId="23" fillId="25" borderId="10" xfId="51" applyFont="1" applyFill="1" applyBorder="1" applyAlignment="1">
      <alignment wrapText="1"/>
      <protection/>
    </xf>
    <xf numFmtId="49" fontId="23" fillId="21" borderId="10" xfId="51" applyNumberFormat="1" applyFont="1" applyFill="1" applyBorder="1" applyAlignment="1">
      <alignment horizontal="center"/>
      <protection/>
    </xf>
    <xf numFmtId="49" fontId="1" fillId="21" borderId="10" xfId="51" applyNumberFormat="1" applyFont="1" applyFill="1" applyBorder="1" applyAlignment="1">
      <alignment horizontal="center"/>
      <protection/>
    </xf>
    <xf numFmtId="49" fontId="23" fillId="24" borderId="10" xfId="51" applyNumberFormat="1" applyFont="1" applyFill="1" applyBorder="1" applyAlignment="1">
      <alignment horizontal="center"/>
      <protection/>
    </xf>
    <xf numFmtId="49" fontId="23" fillId="24" borderId="10" xfId="51" applyNumberFormat="1" applyFont="1" applyFill="1" applyBorder="1" applyAlignment="1">
      <alignment horizontal="left"/>
      <protection/>
    </xf>
    <xf numFmtId="4" fontId="23" fillId="24" borderId="10" xfId="51" applyNumberFormat="1" applyFont="1" applyFill="1" applyBorder="1">
      <alignment/>
      <protection/>
    </xf>
    <xf numFmtId="49" fontId="1" fillId="24" borderId="10" xfId="51" applyNumberFormat="1" applyFont="1" applyFill="1" applyBorder="1" applyAlignment="1">
      <alignment horizontal="center"/>
      <protection/>
    </xf>
    <xf numFmtId="4" fontId="1" fillId="24" borderId="10" xfId="51" applyNumberFormat="1" applyFont="1" applyFill="1" applyBorder="1">
      <alignment/>
      <protection/>
    </xf>
    <xf numFmtId="0" fontId="22" fillId="25" borderId="10" xfId="0" applyFont="1" applyFill="1" applyBorder="1" applyAlignment="1">
      <alignment horizontal="center" vertical="center"/>
    </xf>
    <xf numFmtId="4" fontId="22" fillId="25" borderId="10" xfId="0" applyNumberFormat="1" applyFont="1" applyFill="1" applyBorder="1" applyAlignment="1">
      <alignment vertical="center"/>
    </xf>
    <xf numFmtId="4" fontId="26" fillId="25" borderId="10" xfId="0" applyNumberFormat="1" applyFont="1" applyFill="1" applyBorder="1" applyAlignment="1">
      <alignment horizontal="center"/>
    </xf>
    <xf numFmtId="164" fontId="26" fillId="25" borderId="10" xfId="0" applyNumberFormat="1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4" fontId="23" fillId="20" borderId="10" xfId="0" applyNumberFormat="1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/>
    </xf>
    <xf numFmtId="164" fontId="23" fillId="2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3" fillId="21" borderId="10" xfId="0" applyFont="1" applyFill="1" applyBorder="1" applyAlignment="1">
      <alignment/>
    </xf>
    <xf numFmtId="49" fontId="23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left"/>
    </xf>
    <xf numFmtId="4" fontId="23" fillId="24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4" fontId="1" fillId="24" borderId="10" xfId="0" applyNumberFormat="1" applyFont="1" applyFill="1" applyBorder="1" applyAlignment="1">
      <alignment horizontal="right"/>
    </xf>
    <xf numFmtId="4" fontId="1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wrapText="1"/>
    </xf>
    <xf numFmtId="0" fontId="1" fillId="25" borderId="10" xfId="0" applyFont="1" applyFill="1" applyBorder="1" applyAlignment="1">
      <alignment/>
    </xf>
    <xf numFmtId="4" fontId="23" fillId="25" borderId="10" xfId="0" applyNumberFormat="1" applyFont="1" applyFill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/>
    </xf>
    <xf numFmtId="4" fontId="22" fillId="25" borderId="1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/>
    </xf>
    <xf numFmtId="4" fontId="23" fillId="24" borderId="10" xfId="0" applyNumberFormat="1" applyFont="1" applyFill="1" applyBorder="1" applyAlignment="1">
      <alignment/>
    </xf>
    <xf numFmtId="4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/>
    </xf>
    <xf numFmtId="0" fontId="1" fillId="21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23" fillId="21" borderId="10" xfId="51" applyFont="1" applyFill="1" applyBorder="1" applyAlignment="1">
      <alignment/>
      <protection/>
    </xf>
    <xf numFmtId="0" fontId="23" fillId="21" borderId="10" xfId="51" applyFont="1" applyFill="1" applyBorder="1" applyAlignment="1">
      <alignment wrapText="1"/>
      <protection/>
    </xf>
    <xf numFmtId="0" fontId="23" fillId="0" borderId="10" xfId="51" applyFont="1" applyBorder="1" applyAlignment="1">
      <alignment/>
      <protection/>
    </xf>
    <xf numFmtId="0" fontId="1" fillId="0" borderId="10" xfId="51" applyFont="1" applyFill="1" applyBorder="1" applyAlignment="1">
      <alignment horizontal="center"/>
      <protection/>
    </xf>
    <xf numFmtId="0" fontId="23" fillId="0" borderId="10" xfId="51" applyFont="1" applyFill="1" applyBorder="1" applyAlignment="1">
      <alignment horizontal="center"/>
      <protection/>
    </xf>
    <xf numFmtId="0" fontId="1" fillId="0" borderId="10" xfId="51" applyFont="1" applyFill="1" applyBorder="1" applyAlignment="1">
      <alignment/>
      <protection/>
    </xf>
    <xf numFmtId="0" fontId="1" fillId="0" borderId="10" xfId="51" applyFont="1" applyFill="1" applyBorder="1" applyAlignment="1">
      <alignment wrapText="1"/>
      <protection/>
    </xf>
    <xf numFmtId="4" fontId="1" fillId="0" borderId="10" xfId="51" applyNumberFormat="1" applyFont="1" applyFill="1" applyBorder="1">
      <alignment/>
      <protection/>
    </xf>
    <xf numFmtId="4" fontId="23" fillId="0" borderId="10" xfId="51" applyNumberFormat="1" applyFont="1" applyFill="1" applyBorder="1">
      <alignment/>
      <protection/>
    </xf>
    <xf numFmtId="0" fontId="23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23" fillId="0" borderId="10" xfId="51" applyFont="1" applyFill="1" applyBorder="1" applyAlignment="1">
      <alignment/>
      <protection/>
    </xf>
    <xf numFmtId="0" fontId="23" fillId="0" borderId="10" xfId="51" applyFont="1" applyFill="1" applyBorder="1" applyAlignment="1">
      <alignment wrapText="1"/>
      <protection/>
    </xf>
    <xf numFmtId="0" fontId="1" fillId="24" borderId="10" xfId="51" applyFont="1" applyFill="1" applyBorder="1" applyAlignment="1">
      <alignment horizontal="center"/>
      <protection/>
    </xf>
    <xf numFmtId="0" fontId="23" fillId="24" borderId="10" xfId="51" applyFont="1" applyFill="1" applyBorder="1" applyAlignment="1">
      <alignment horizontal="center"/>
      <protection/>
    </xf>
    <xf numFmtId="0" fontId="23" fillId="24" borderId="10" xfId="51" applyFont="1" applyFill="1" applyBorder="1" applyAlignment="1">
      <alignment/>
      <protection/>
    </xf>
    <xf numFmtId="0" fontId="23" fillId="24" borderId="10" xfId="51" applyFont="1" applyFill="1" applyBorder="1" applyAlignment="1">
      <alignment wrapText="1"/>
      <protection/>
    </xf>
    <xf numFmtId="4" fontId="22" fillId="24" borderId="10" xfId="0" applyNumberFormat="1" applyFont="1" applyFill="1" applyBorder="1" applyAlignment="1">
      <alignment/>
    </xf>
    <xf numFmtId="164" fontId="22" fillId="24" borderId="10" xfId="0" applyNumberFormat="1" applyFont="1" applyFill="1" applyBorder="1" applyAlignment="1">
      <alignment/>
    </xf>
    <xf numFmtId="0" fontId="1" fillId="24" borderId="10" xfId="51" applyFont="1" applyFill="1" applyBorder="1" applyAlignment="1">
      <alignment/>
      <protection/>
    </xf>
    <xf numFmtId="0" fontId="1" fillId="24" borderId="10" xfId="51" applyFont="1" applyFill="1" applyBorder="1" applyAlignment="1">
      <alignment wrapText="1"/>
      <protection/>
    </xf>
    <xf numFmtId="4" fontId="0" fillId="24" borderId="10" xfId="0" applyNumberFormat="1" applyFont="1" applyFill="1" applyBorder="1" applyAlignment="1">
      <alignment/>
    </xf>
    <xf numFmtId="164" fontId="0" fillId="24" borderId="10" xfId="0" applyNumberFormat="1" applyFont="1" applyFill="1" applyBorder="1" applyAlignment="1">
      <alignment/>
    </xf>
    <xf numFmtId="0" fontId="1" fillId="0" borderId="10" xfId="51" applyFont="1" applyBorder="1" applyAlignment="1">
      <alignment/>
      <protection/>
    </xf>
    <xf numFmtId="49" fontId="23" fillId="21" borderId="10" xfId="0" applyNumberFormat="1" applyFont="1" applyFill="1" applyBorder="1" applyAlignment="1">
      <alignment/>
    </xf>
    <xf numFmtId="49" fontId="1" fillId="0" borderId="10" xfId="51" applyNumberFormat="1" applyFont="1" applyBorder="1" applyAlignment="1">
      <alignment/>
      <protection/>
    </xf>
    <xf numFmtId="49" fontId="23" fillId="0" borderId="10" xfId="51" applyNumberFormat="1" applyFont="1" applyBorder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workbookViewId="0" topLeftCell="A134">
      <selection activeCell="H144" sqref="H144"/>
    </sheetView>
  </sheetViews>
  <sheetFormatPr defaultColWidth="9.00390625" defaultRowHeight="12.75"/>
  <cols>
    <col min="1" max="1" width="5.625" style="1" customWidth="1"/>
    <col min="2" max="2" width="8.375" style="1" customWidth="1"/>
    <col min="3" max="3" width="6.75390625" style="2" customWidth="1"/>
    <col min="4" max="4" width="49.75390625" style="3" customWidth="1"/>
    <col min="5" max="5" width="13.00390625" style="4" customWidth="1"/>
    <col min="6" max="6" width="12.125" style="3" customWidth="1"/>
    <col min="7" max="7" width="12.375" style="3" customWidth="1"/>
    <col min="8" max="8" width="12.75390625" style="5" customWidth="1"/>
    <col min="9" max="9" width="9.375" style="3" customWidth="1"/>
    <col min="10" max="10" width="11.25390625" style="3" customWidth="1"/>
    <col min="11" max="16384" width="9.125" style="3" customWidth="1"/>
  </cols>
  <sheetData>
    <row r="1" spans="1:10" ht="18">
      <c r="A1" s="35" t="s">
        <v>285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/>
      <c r="B2"/>
      <c r="C2" s="6"/>
      <c r="D2"/>
      <c r="E2" s="7"/>
      <c r="F2" s="8"/>
      <c r="G2" s="9"/>
      <c r="H2" s="10"/>
      <c r="I2" s="11"/>
      <c r="J2" s="11"/>
    </row>
    <row r="3" spans="1:10" ht="31.5" customHeight="1">
      <c r="A3" s="41" t="s">
        <v>0</v>
      </c>
      <c r="B3" s="41" t="s">
        <v>1</v>
      </c>
      <c r="C3" s="41" t="s">
        <v>2</v>
      </c>
      <c r="D3" s="41" t="s">
        <v>3</v>
      </c>
      <c r="E3" s="42" t="s">
        <v>4</v>
      </c>
      <c r="F3" s="42"/>
      <c r="G3" s="43" t="s">
        <v>286</v>
      </c>
      <c r="H3" s="43"/>
      <c r="I3" s="44" t="s">
        <v>5</v>
      </c>
      <c r="J3" s="44"/>
    </row>
    <row r="4" spans="1:10" ht="22.5" customHeight="1">
      <c r="A4" s="41"/>
      <c r="B4" s="41"/>
      <c r="C4" s="41"/>
      <c r="D4" s="41"/>
      <c r="E4" s="45" t="s">
        <v>6</v>
      </c>
      <c r="F4" s="46" t="s">
        <v>7</v>
      </c>
      <c r="G4" s="46" t="s">
        <v>6</v>
      </c>
      <c r="H4" s="45" t="s">
        <v>7</v>
      </c>
      <c r="I4" s="46" t="s">
        <v>6</v>
      </c>
      <c r="J4" s="46" t="s">
        <v>7</v>
      </c>
    </row>
    <row r="5" spans="1:10" ht="14.25" customHeight="1">
      <c r="A5" s="47">
        <v>1</v>
      </c>
      <c r="B5" s="47">
        <v>2</v>
      </c>
      <c r="C5" s="47">
        <v>3</v>
      </c>
      <c r="D5" s="47">
        <v>4</v>
      </c>
      <c r="E5" s="48">
        <v>5</v>
      </c>
      <c r="F5" s="47">
        <v>6</v>
      </c>
      <c r="G5" s="47">
        <v>6</v>
      </c>
      <c r="H5" s="49">
        <v>7</v>
      </c>
      <c r="I5" s="50">
        <v>8</v>
      </c>
      <c r="J5" s="51">
        <v>9</v>
      </c>
    </row>
    <row r="6" spans="1:10" s="1" customFormat="1" ht="24" customHeight="1">
      <c r="A6" s="52" t="s">
        <v>8</v>
      </c>
      <c r="B6" s="52"/>
      <c r="C6" s="53"/>
      <c r="D6" s="54" t="s">
        <v>9</v>
      </c>
      <c r="E6" s="55">
        <f>E7+E13</f>
        <v>229826.81</v>
      </c>
      <c r="F6" s="55">
        <f>F7+F13</f>
        <v>1802314</v>
      </c>
      <c r="G6" s="55">
        <f>G7+G13</f>
        <v>231591.88</v>
      </c>
      <c r="H6" s="56">
        <f>H7+H13</f>
        <v>1457747.93</v>
      </c>
      <c r="I6" s="33">
        <f>G6/E6*100</f>
        <v>100.76800004316293</v>
      </c>
      <c r="J6" s="33">
        <f>H6/F6*100</f>
        <v>80.8820177838046</v>
      </c>
    </row>
    <row r="7" spans="1:10" s="1" customFormat="1" ht="24" customHeight="1">
      <c r="A7" s="57"/>
      <c r="B7" s="57" t="s">
        <v>10</v>
      </c>
      <c r="C7" s="58"/>
      <c r="D7" s="59" t="s">
        <v>11</v>
      </c>
      <c r="E7" s="60">
        <f>SUM(E8:E12)</f>
        <v>11045</v>
      </c>
      <c r="F7" s="60">
        <f>SUM(F8:F12)</f>
        <v>1552314</v>
      </c>
      <c r="G7" s="60">
        <f>SUM(G8:G12)</f>
        <v>12954.2</v>
      </c>
      <c r="H7" s="61">
        <f>H8+H9+H12+H11</f>
        <v>1341477.93</v>
      </c>
      <c r="I7" s="62">
        <v>0</v>
      </c>
      <c r="J7" s="63">
        <f>H7/F7*100</f>
        <v>86.41794959009582</v>
      </c>
    </row>
    <row r="8" spans="1:10" s="1" customFormat="1" ht="24" customHeight="1">
      <c r="A8" s="57"/>
      <c r="B8" s="57"/>
      <c r="C8" s="64" t="s">
        <v>12</v>
      </c>
      <c r="D8" s="65" t="s">
        <v>13</v>
      </c>
      <c r="E8" s="66">
        <v>1000</v>
      </c>
      <c r="F8" s="66">
        <v>0</v>
      </c>
      <c r="G8" s="66">
        <v>1000</v>
      </c>
      <c r="H8" s="67">
        <v>0</v>
      </c>
      <c r="I8" s="68">
        <f>G8/E8*100</f>
        <v>100</v>
      </c>
      <c r="J8" s="69">
        <v>0</v>
      </c>
    </row>
    <row r="9" spans="1:10" s="1" customFormat="1" ht="39.75" customHeight="1">
      <c r="A9" s="64"/>
      <c r="B9" s="64"/>
      <c r="C9" s="64" t="s">
        <v>14</v>
      </c>
      <c r="D9" s="65" t="s">
        <v>15</v>
      </c>
      <c r="E9" s="66">
        <v>0</v>
      </c>
      <c r="F9" s="66">
        <v>250000</v>
      </c>
      <c r="G9" s="66">
        <v>0</v>
      </c>
      <c r="H9" s="67">
        <v>39163.76</v>
      </c>
      <c r="I9" s="68">
        <v>0</v>
      </c>
      <c r="J9" s="68">
        <f>H9/F9*100</f>
        <v>15.665504</v>
      </c>
    </row>
    <row r="10" spans="1:10" s="1" customFormat="1" ht="50.25" customHeight="1">
      <c r="A10" s="64"/>
      <c r="B10" s="64"/>
      <c r="C10" s="64" t="s">
        <v>121</v>
      </c>
      <c r="D10" s="65" t="s">
        <v>17</v>
      </c>
      <c r="E10" s="66">
        <v>5045</v>
      </c>
      <c r="F10" s="66">
        <v>0</v>
      </c>
      <c r="G10" s="66">
        <v>5044.72</v>
      </c>
      <c r="H10" s="67">
        <v>0</v>
      </c>
      <c r="I10" s="68">
        <f>G10/E10*100</f>
        <v>99.994449950446</v>
      </c>
      <c r="J10" s="68">
        <v>0</v>
      </c>
    </row>
    <row r="11" spans="1:10" s="1" customFormat="1" ht="50.25" customHeight="1">
      <c r="A11" s="64"/>
      <c r="B11" s="64"/>
      <c r="C11" s="64" t="s">
        <v>16</v>
      </c>
      <c r="D11" s="65" t="s">
        <v>17</v>
      </c>
      <c r="E11" s="66">
        <v>0</v>
      </c>
      <c r="F11" s="66">
        <v>1302314</v>
      </c>
      <c r="G11" s="66">
        <v>0</v>
      </c>
      <c r="H11" s="67">
        <v>1302314.17</v>
      </c>
      <c r="I11" s="68">
        <v>0</v>
      </c>
      <c r="J11" s="68">
        <f>H11/F11*100</f>
        <v>100.00001305368751</v>
      </c>
    </row>
    <row r="12" spans="1:10" s="1" customFormat="1" ht="29.25" customHeight="1">
      <c r="A12" s="64"/>
      <c r="B12" s="64"/>
      <c r="C12" s="64" t="s">
        <v>18</v>
      </c>
      <c r="D12" s="65" t="s">
        <v>19</v>
      </c>
      <c r="E12" s="66">
        <v>5000</v>
      </c>
      <c r="F12" s="66">
        <v>0</v>
      </c>
      <c r="G12" s="66">
        <v>6909.48</v>
      </c>
      <c r="H12" s="67">
        <v>0</v>
      </c>
      <c r="I12" s="68">
        <f>G12/E12*100</f>
        <v>138.1896</v>
      </c>
      <c r="J12" s="69">
        <v>0</v>
      </c>
    </row>
    <row r="13" spans="1:10" s="1" customFormat="1" ht="29.25" customHeight="1">
      <c r="A13" s="57"/>
      <c r="B13" s="57" t="s">
        <v>20</v>
      </c>
      <c r="C13" s="57"/>
      <c r="D13" s="70" t="s">
        <v>21</v>
      </c>
      <c r="E13" s="60">
        <f>E15+E16+E14</f>
        <v>218781.81</v>
      </c>
      <c r="F13" s="60">
        <f>F15+F16</f>
        <v>250000</v>
      </c>
      <c r="G13" s="60">
        <f>G15+G16+G14</f>
        <v>218637.68</v>
      </c>
      <c r="H13" s="61">
        <f>H15+H16</f>
        <v>116270</v>
      </c>
      <c r="I13" s="62">
        <f>G13/E13*100</f>
        <v>99.93412157985163</v>
      </c>
      <c r="J13" s="71">
        <f>J15</f>
        <v>46.508</v>
      </c>
    </row>
    <row r="14" spans="1:10" s="1" customFormat="1" ht="55.5" customHeight="1">
      <c r="A14" s="57"/>
      <c r="B14" s="57"/>
      <c r="C14" s="64" t="s">
        <v>22</v>
      </c>
      <c r="D14" s="72" t="s">
        <v>23</v>
      </c>
      <c r="E14" s="66">
        <v>3000</v>
      </c>
      <c r="F14" s="66">
        <v>0</v>
      </c>
      <c r="G14" s="66">
        <v>2855.87</v>
      </c>
      <c r="H14" s="67">
        <v>0</v>
      </c>
      <c r="I14" s="68">
        <f>G14/E14*100</f>
        <v>95.19566666666667</v>
      </c>
      <c r="J14" s="73">
        <v>0</v>
      </c>
    </row>
    <row r="15" spans="1:10" s="1" customFormat="1" ht="29.25" customHeight="1">
      <c r="A15" s="64"/>
      <c r="B15" s="64"/>
      <c r="C15" s="64" t="s">
        <v>24</v>
      </c>
      <c r="D15" s="65" t="s">
        <v>25</v>
      </c>
      <c r="E15" s="66">
        <v>0</v>
      </c>
      <c r="F15" s="66">
        <v>250000</v>
      </c>
      <c r="G15" s="66">
        <v>0</v>
      </c>
      <c r="H15" s="67">
        <v>116270</v>
      </c>
      <c r="I15" s="69">
        <v>0</v>
      </c>
      <c r="J15" s="73">
        <f>H15/F15*100</f>
        <v>46.508</v>
      </c>
    </row>
    <row r="16" spans="1:10" s="1" customFormat="1" ht="51.75" customHeight="1">
      <c r="A16" s="64"/>
      <c r="B16" s="64"/>
      <c r="C16" s="74">
        <v>2010</v>
      </c>
      <c r="D16" s="65" t="s">
        <v>26</v>
      </c>
      <c r="E16" s="66">
        <v>215781.81</v>
      </c>
      <c r="F16" s="66">
        <v>0</v>
      </c>
      <c r="G16" s="66">
        <v>215781.81</v>
      </c>
      <c r="H16" s="67">
        <v>0</v>
      </c>
      <c r="I16" s="68">
        <f aca="true" t="shared" si="0" ref="I16:I26">G16/E16*100</f>
        <v>100</v>
      </c>
      <c r="J16" s="69">
        <v>0</v>
      </c>
    </row>
    <row r="17" spans="1:10" s="1" customFormat="1" ht="25.5" customHeight="1">
      <c r="A17" s="75" t="s">
        <v>163</v>
      </c>
      <c r="B17" s="75"/>
      <c r="C17" s="76"/>
      <c r="D17" s="77" t="s">
        <v>164</v>
      </c>
      <c r="E17" s="78">
        <f aca="true" t="shared" si="1" ref="E17:J18">E18</f>
        <v>12400</v>
      </c>
      <c r="F17" s="78">
        <f t="shared" si="1"/>
        <v>0</v>
      </c>
      <c r="G17" s="78">
        <f t="shared" si="1"/>
        <v>12400</v>
      </c>
      <c r="H17" s="79">
        <f t="shared" si="1"/>
        <v>0</v>
      </c>
      <c r="I17" s="80">
        <f t="shared" si="1"/>
        <v>100</v>
      </c>
      <c r="J17" s="81">
        <f t="shared" si="1"/>
        <v>0</v>
      </c>
    </row>
    <row r="18" spans="1:10" s="1" customFormat="1" ht="24" customHeight="1">
      <c r="A18" s="57"/>
      <c r="B18" s="57" t="s">
        <v>287</v>
      </c>
      <c r="C18" s="58"/>
      <c r="D18" s="70" t="s">
        <v>21</v>
      </c>
      <c r="E18" s="60">
        <f t="shared" si="1"/>
        <v>12400</v>
      </c>
      <c r="F18" s="60">
        <f t="shared" si="1"/>
        <v>0</v>
      </c>
      <c r="G18" s="60">
        <f t="shared" si="1"/>
        <v>12400</v>
      </c>
      <c r="H18" s="61">
        <f t="shared" si="1"/>
        <v>0</v>
      </c>
      <c r="I18" s="62">
        <f t="shared" si="1"/>
        <v>100</v>
      </c>
      <c r="J18" s="82">
        <f t="shared" si="1"/>
        <v>0</v>
      </c>
    </row>
    <row r="19" spans="1:10" s="1" customFormat="1" ht="40.5" customHeight="1">
      <c r="A19" s="64"/>
      <c r="B19" s="64"/>
      <c r="C19" s="74">
        <v>2020</v>
      </c>
      <c r="D19" s="65" t="s">
        <v>288</v>
      </c>
      <c r="E19" s="66">
        <v>12400</v>
      </c>
      <c r="F19" s="66">
        <v>0</v>
      </c>
      <c r="G19" s="66">
        <v>12400</v>
      </c>
      <c r="H19" s="67">
        <v>0</v>
      </c>
      <c r="I19" s="68">
        <f>G19/E19*100</f>
        <v>100</v>
      </c>
      <c r="J19" s="69">
        <v>0</v>
      </c>
    </row>
    <row r="20" spans="1:10" s="1" customFormat="1" ht="36" customHeight="1">
      <c r="A20" s="83" t="s">
        <v>27</v>
      </c>
      <c r="B20" s="83"/>
      <c r="C20" s="84"/>
      <c r="D20" s="85" t="s">
        <v>28</v>
      </c>
      <c r="E20" s="86">
        <f>E21</f>
        <v>140500</v>
      </c>
      <c r="F20" s="86">
        <f>F21</f>
        <v>0</v>
      </c>
      <c r="G20" s="86">
        <f>G21</f>
        <v>172921.42</v>
      </c>
      <c r="H20" s="86">
        <f>H21</f>
        <v>0</v>
      </c>
      <c r="I20" s="33">
        <f t="shared" si="0"/>
        <v>123.07574377224199</v>
      </c>
      <c r="J20" s="87">
        <v>0</v>
      </c>
    </row>
    <row r="21" spans="1:10" s="1" customFormat="1" ht="26.25" customHeight="1">
      <c r="A21" s="64"/>
      <c r="B21" s="57" t="s">
        <v>29</v>
      </c>
      <c r="C21" s="58"/>
      <c r="D21" s="70" t="s">
        <v>30</v>
      </c>
      <c r="E21" s="60">
        <f>E22+E23+E24</f>
        <v>140500</v>
      </c>
      <c r="F21" s="60">
        <f>F22+F23+F24</f>
        <v>0</v>
      </c>
      <c r="G21" s="60">
        <f>G22+G23+G24</f>
        <v>172921.42</v>
      </c>
      <c r="H21" s="60">
        <f>H22+H23+H24</f>
        <v>0</v>
      </c>
      <c r="I21" s="68">
        <f t="shared" si="0"/>
        <v>123.07574377224199</v>
      </c>
      <c r="J21" s="69">
        <v>0</v>
      </c>
    </row>
    <row r="22" spans="1:10" s="1" customFormat="1" ht="18" customHeight="1">
      <c r="A22" s="64"/>
      <c r="B22" s="64"/>
      <c r="C22" s="64" t="s">
        <v>12</v>
      </c>
      <c r="D22" s="65" t="s">
        <v>13</v>
      </c>
      <c r="E22" s="66">
        <v>300</v>
      </c>
      <c r="F22" s="66">
        <v>0</v>
      </c>
      <c r="G22" s="66">
        <v>395.53</v>
      </c>
      <c r="H22" s="67">
        <v>0</v>
      </c>
      <c r="I22" s="68">
        <f t="shared" si="0"/>
        <v>131.84333333333333</v>
      </c>
      <c r="J22" s="73">
        <v>0</v>
      </c>
    </row>
    <row r="23" spans="1:10" s="1" customFormat="1" ht="21.75" customHeight="1">
      <c r="A23" s="64"/>
      <c r="B23" s="64"/>
      <c r="C23" s="64" t="s">
        <v>31</v>
      </c>
      <c r="D23" s="88" t="s">
        <v>32</v>
      </c>
      <c r="E23" s="66">
        <v>140000</v>
      </c>
      <c r="F23" s="66">
        <v>0</v>
      </c>
      <c r="G23" s="66">
        <v>172263.2</v>
      </c>
      <c r="H23" s="67">
        <v>0</v>
      </c>
      <c r="I23" s="68">
        <f t="shared" si="0"/>
        <v>123.04514285714288</v>
      </c>
      <c r="J23" s="73">
        <v>0</v>
      </c>
    </row>
    <row r="24" spans="1:10" s="1" customFormat="1" ht="21" customHeight="1">
      <c r="A24" s="64"/>
      <c r="B24" s="64"/>
      <c r="C24" s="64" t="s">
        <v>18</v>
      </c>
      <c r="D24" s="65" t="s">
        <v>19</v>
      </c>
      <c r="E24" s="66">
        <v>200</v>
      </c>
      <c r="F24" s="66">
        <v>0</v>
      </c>
      <c r="G24" s="66">
        <v>262.69</v>
      </c>
      <c r="H24" s="67">
        <v>0</v>
      </c>
      <c r="I24" s="68">
        <f t="shared" si="0"/>
        <v>131.345</v>
      </c>
      <c r="J24" s="73">
        <v>0</v>
      </c>
    </row>
    <row r="25" spans="1:10" s="12" customFormat="1" ht="21" customHeight="1">
      <c r="A25" s="83" t="s">
        <v>33</v>
      </c>
      <c r="B25" s="83"/>
      <c r="C25" s="83"/>
      <c r="D25" s="85" t="s">
        <v>34</v>
      </c>
      <c r="E25" s="86">
        <f>E26+E28</f>
        <v>37300</v>
      </c>
      <c r="F25" s="86">
        <f>F26+F28</f>
        <v>179363</v>
      </c>
      <c r="G25" s="86">
        <f aca="true" t="shared" si="2" ref="E25:H26">G26</f>
        <v>37300</v>
      </c>
      <c r="H25" s="89">
        <f>H26+H28</f>
        <v>179363</v>
      </c>
      <c r="I25" s="80">
        <f t="shared" si="0"/>
        <v>100</v>
      </c>
      <c r="J25" s="87">
        <v>0</v>
      </c>
    </row>
    <row r="26" spans="1:10" s="1" customFormat="1" ht="21" customHeight="1">
      <c r="A26" s="64"/>
      <c r="B26" s="57" t="s">
        <v>35</v>
      </c>
      <c r="C26" s="57"/>
      <c r="D26" s="70" t="s">
        <v>36</v>
      </c>
      <c r="E26" s="60">
        <f t="shared" si="2"/>
        <v>37300</v>
      </c>
      <c r="F26" s="60">
        <f>F27</f>
        <v>0</v>
      </c>
      <c r="G26" s="60">
        <f t="shared" si="2"/>
        <v>37300</v>
      </c>
      <c r="H26" s="61">
        <f t="shared" si="2"/>
        <v>0</v>
      </c>
      <c r="I26" s="62">
        <f t="shared" si="0"/>
        <v>100</v>
      </c>
      <c r="J26" s="71">
        <v>0</v>
      </c>
    </row>
    <row r="27" spans="1:10" s="1" customFormat="1" ht="21" customHeight="1">
      <c r="A27" s="64"/>
      <c r="B27" s="64"/>
      <c r="C27" s="64" t="s">
        <v>37</v>
      </c>
      <c r="D27" s="72" t="s">
        <v>38</v>
      </c>
      <c r="E27" s="66">
        <v>37300</v>
      </c>
      <c r="F27" s="66">
        <v>0</v>
      </c>
      <c r="G27" s="66">
        <v>37300</v>
      </c>
      <c r="H27" s="67">
        <v>0</v>
      </c>
      <c r="I27" s="68">
        <f>G27/E27*100</f>
        <v>100</v>
      </c>
      <c r="J27" s="73">
        <v>0</v>
      </c>
    </row>
    <row r="28" spans="1:10" s="1" customFormat="1" ht="21" customHeight="1">
      <c r="A28" s="64"/>
      <c r="B28" s="57" t="s">
        <v>289</v>
      </c>
      <c r="C28" s="57"/>
      <c r="D28" s="90" t="s">
        <v>290</v>
      </c>
      <c r="E28" s="60">
        <f aca="true" t="shared" si="3" ref="E28:J28">E29</f>
        <v>0</v>
      </c>
      <c r="F28" s="60">
        <f t="shared" si="3"/>
        <v>179363</v>
      </c>
      <c r="G28" s="60">
        <f t="shared" si="3"/>
        <v>0</v>
      </c>
      <c r="H28" s="61">
        <f t="shared" si="3"/>
        <v>179363</v>
      </c>
      <c r="I28" s="62">
        <f t="shared" si="3"/>
        <v>0</v>
      </c>
      <c r="J28" s="71">
        <f t="shared" si="3"/>
        <v>100</v>
      </c>
    </row>
    <row r="29" spans="1:10" s="1" customFormat="1" ht="29.25" customHeight="1">
      <c r="A29" s="64"/>
      <c r="B29" s="64"/>
      <c r="C29" s="64" t="s">
        <v>291</v>
      </c>
      <c r="D29" s="72" t="s">
        <v>292</v>
      </c>
      <c r="E29" s="66">
        <v>0</v>
      </c>
      <c r="F29" s="66">
        <v>179363</v>
      </c>
      <c r="G29" s="66">
        <v>0</v>
      </c>
      <c r="H29" s="67">
        <v>179363</v>
      </c>
      <c r="I29" s="68">
        <v>0</v>
      </c>
      <c r="J29" s="73">
        <v>100</v>
      </c>
    </row>
    <row r="30" spans="1:10" s="12" customFormat="1" ht="24" customHeight="1">
      <c r="A30" s="52" t="s">
        <v>39</v>
      </c>
      <c r="B30" s="52"/>
      <c r="C30" s="53"/>
      <c r="D30" s="91" t="s">
        <v>40</v>
      </c>
      <c r="E30" s="55">
        <f>SUM(E31)</f>
        <v>28000</v>
      </c>
      <c r="F30" s="55">
        <f>SUM(F31)</f>
        <v>203000</v>
      </c>
      <c r="G30" s="55">
        <f>SUM(G31)</f>
        <v>31165.190000000002</v>
      </c>
      <c r="H30" s="56">
        <f>H31</f>
        <v>53159.09</v>
      </c>
      <c r="I30" s="33">
        <f>G30/E30*100</f>
        <v>111.30425000000001</v>
      </c>
      <c r="J30" s="33">
        <f>H30/F30*100</f>
        <v>26.18674384236453</v>
      </c>
    </row>
    <row r="31" spans="1:10" s="1" customFormat="1" ht="24" customHeight="1">
      <c r="A31" s="57"/>
      <c r="B31" s="57" t="s">
        <v>41</v>
      </c>
      <c r="C31" s="58"/>
      <c r="D31" s="82" t="s">
        <v>42</v>
      </c>
      <c r="E31" s="60">
        <f>SUM(E32:E36)</f>
        <v>28000</v>
      </c>
      <c r="F31" s="60">
        <f>SUM(F32:F36)</f>
        <v>203000</v>
      </c>
      <c r="G31" s="60">
        <f>SUM(G32:G36)</f>
        <v>31165.190000000002</v>
      </c>
      <c r="H31" s="61">
        <f>H32+H33+H34+H35</f>
        <v>53159.09</v>
      </c>
      <c r="I31" s="62">
        <f>G31/E31*100</f>
        <v>111.30425000000001</v>
      </c>
      <c r="J31" s="92">
        <f>H31/F31*100</f>
        <v>26.18674384236453</v>
      </c>
    </row>
    <row r="32" spans="1:10" s="1" customFormat="1" ht="31.5" customHeight="1">
      <c r="A32" s="64"/>
      <c r="B32" s="64"/>
      <c r="C32" s="64" t="s">
        <v>43</v>
      </c>
      <c r="D32" s="72" t="s">
        <v>44</v>
      </c>
      <c r="E32" s="67">
        <v>1000</v>
      </c>
      <c r="F32" s="67">
        <v>0</v>
      </c>
      <c r="G32" s="67">
        <v>1692.61</v>
      </c>
      <c r="H32" s="67">
        <v>0</v>
      </c>
      <c r="I32" s="68">
        <f>G32/E32*100</f>
        <v>169.261</v>
      </c>
      <c r="J32" s="69">
        <v>0</v>
      </c>
    </row>
    <row r="33" spans="1:10" s="1" customFormat="1" ht="52.5" customHeight="1">
      <c r="A33" s="64"/>
      <c r="B33" s="64"/>
      <c r="C33" s="64" t="s">
        <v>22</v>
      </c>
      <c r="D33" s="72" t="s">
        <v>23</v>
      </c>
      <c r="E33" s="67">
        <v>27000</v>
      </c>
      <c r="F33" s="67">
        <v>0</v>
      </c>
      <c r="G33" s="67">
        <v>29384</v>
      </c>
      <c r="H33" s="67">
        <v>0</v>
      </c>
      <c r="I33" s="68">
        <f>G33/E33*100</f>
        <v>108.82962962962964</v>
      </c>
      <c r="J33" s="69">
        <v>0</v>
      </c>
    </row>
    <row r="34" spans="1:10" s="1" customFormat="1" ht="39.75" customHeight="1">
      <c r="A34" s="64"/>
      <c r="B34" s="64"/>
      <c r="C34" s="64" t="s">
        <v>45</v>
      </c>
      <c r="D34" s="65" t="s">
        <v>46</v>
      </c>
      <c r="E34" s="67">
        <v>0</v>
      </c>
      <c r="F34" s="67">
        <v>3000</v>
      </c>
      <c r="G34" s="67">
        <v>0</v>
      </c>
      <c r="H34" s="67">
        <v>882.67</v>
      </c>
      <c r="I34" s="68">
        <v>0</v>
      </c>
      <c r="J34" s="73">
        <f>H34/F34*100</f>
        <v>29.422333333333334</v>
      </c>
    </row>
    <row r="35" spans="1:10" s="1" customFormat="1" ht="36.75" customHeight="1">
      <c r="A35" s="64"/>
      <c r="B35" s="64"/>
      <c r="C35" s="64" t="s">
        <v>24</v>
      </c>
      <c r="D35" s="72" t="s">
        <v>47</v>
      </c>
      <c r="E35" s="67">
        <v>0</v>
      </c>
      <c r="F35" s="67">
        <v>200000</v>
      </c>
      <c r="G35" s="67">
        <v>0</v>
      </c>
      <c r="H35" s="67">
        <v>52276.42</v>
      </c>
      <c r="I35" s="68">
        <v>0</v>
      </c>
      <c r="J35" s="73">
        <f>H35/F35*100</f>
        <v>26.13821</v>
      </c>
    </row>
    <row r="36" spans="1:10" s="1" customFormat="1" ht="18.75" customHeight="1">
      <c r="A36" s="64"/>
      <c r="B36" s="64"/>
      <c r="C36" s="64" t="s">
        <v>18</v>
      </c>
      <c r="D36" s="65" t="s">
        <v>19</v>
      </c>
      <c r="E36" s="67">
        <v>0</v>
      </c>
      <c r="F36" s="67">
        <v>0</v>
      </c>
      <c r="G36" s="67">
        <v>88.58</v>
      </c>
      <c r="H36" s="67">
        <v>0</v>
      </c>
      <c r="I36" s="68">
        <v>0</v>
      </c>
      <c r="J36" s="73">
        <v>0</v>
      </c>
    </row>
    <row r="37" spans="1:10" s="1" customFormat="1" ht="24" customHeight="1">
      <c r="A37" s="52" t="s">
        <v>48</v>
      </c>
      <c r="B37" s="52"/>
      <c r="C37" s="53"/>
      <c r="D37" s="54" t="s">
        <v>49</v>
      </c>
      <c r="E37" s="55">
        <f>E38+E41+E46</f>
        <v>66772</v>
      </c>
      <c r="F37" s="55">
        <f>F38+F41</f>
        <v>0</v>
      </c>
      <c r="G37" s="55">
        <f>G38+G41+G46</f>
        <v>68016.8</v>
      </c>
      <c r="H37" s="56">
        <v>0</v>
      </c>
      <c r="I37" s="33">
        <f>G37/E37*100</f>
        <v>101.86425447792489</v>
      </c>
      <c r="J37" s="93">
        <v>0</v>
      </c>
    </row>
    <row r="38" spans="1:10" s="1" customFormat="1" ht="24" customHeight="1">
      <c r="A38" s="57"/>
      <c r="B38" s="57" t="s">
        <v>50</v>
      </c>
      <c r="C38" s="58"/>
      <c r="D38" s="59" t="s">
        <v>51</v>
      </c>
      <c r="E38" s="60">
        <f>SUM(E39:E39)</f>
        <v>42326</v>
      </c>
      <c r="F38" s="60">
        <f>SUM(F39:F39)</f>
        <v>0</v>
      </c>
      <c r="G38" s="60">
        <f>SUM(G39:G40)</f>
        <v>42327.55</v>
      </c>
      <c r="H38" s="61">
        <v>0</v>
      </c>
      <c r="I38" s="62">
        <f>G38/E38*100</f>
        <v>100.003662051694</v>
      </c>
      <c r="J38" s="69">
        <v>0</v>
      </c>
    </row>
    <row r="39" spans="1:10" s="1" customFormat="1" ht="45.75" customHeight="1">
      <c r="A39" s="57"/>
      <c r="B39" s="57"/>
      <c r="C39" s="74">
        <v>2010</v>
      </c>
      <c r="D39" s="65" t="s">
        <v>26</v>
      </c>
      <c r="E39" s="66">
        <v>42326</v>
      </c>
      <c r="F39" s="66">
        <v>0</v>
      </c>
      <c r="G39" s="66">
        <v>42326</v>
      </c>
      <c r="H39" s="67">
        <v>0</v>
      </c>
      <c r="I39" s="68">
        <f>G39/E39*100</f>
        <v>100</v>
      </c>
      <c r="J39" s="69">
        <v>0</v>
      </c>
    </row>
    <row r="40" spans="1:10" s="1" customFormat="1" ht="45.75" customHeight="1">
      <c r="A40" s="57"/>
      <c r="B40" s="57"/>
      <c r="C40" s="74">
        <v>2360</v>
      </c>
      <c r="D40" s="65" t="s">
        <v>128</v>
      </c>
      <c r="E40" s="66">
        <v>0</v>
      </c>
      <c r="F40" s="66">
        <v>0</v>
      </c>
      <c r="G40" s="66">
        <v>1.55</v>
      </c>
      <c r="H40" s="67">
        <v>0</v>
      </c>
      <c r="I40" s="68">
        <v>0</v>
      </c>
      <c r="J40" s="69">
        <v>0</v>
      </c>
    </row>
    <row r="41" spans="1:10" s="1" customFormat="1" ht="24" customHeight="1">
      <c r="A41" s="57"/>
      <c r="B41" s="57" t="s">
        <v>52</v>
      </c>
      <c r="C41" s="58"/>
      <c r="D41" s="59" t="s">
        <v>53</v>
      </c>
      <c r="E41" s="60">
        <f>SUM(E42:E45)</f>
        <v>637</v>
      </c>
      <c r="F41" s="60">
        <f>SUM(F45:F45)</f>
        <v>0</v>
      </c>
      <c r="G41" s="60">
        <f>SUM(G42:G45)</f>
        <v>1891.35</v>
      </c>
      <c r="H41" s="61">
        <v>0</v>
      </c>
      <c r="I41" s="62">
        <v>0</v>
      </c>
      <c r="J41" s="69">
        <v>0</v>
      </c>
    </row>
    <row r="42" spans="1:10" s="1" customFormat="1" ht="24" customHeight="1">
      <c r="A42" s="64"/>
      <c r="B42" s="64"/>
      <c r="C42" s="64" t="s">
        <v>12</v>
      </c>
      <c r="D42" s="65" t="s">
        <v>13</v>
      </c>
      <c r="E42" s="66">
        <v>0</v>
      </c>
      <c r="F42" s="66">
        <v>0</v>
      </c>
      <c r="G42" s="66">
        <v>755.3</v>
      </c>
      <c r="H42" s="67">
        <v>0</v>
      </c>
      <c r="I42" s="68">
        <v>0</v>
      </c>
      <c r="J42" s="69">
        <v>0</v>
      </c>
    </row>
    <row r="43" spans="1:10" s="1" customFormat="1" ht="55.5" customHeight="1">
      <c r="A43" s="64"/>
      <c r="B43" s="64"/>
      <c r="C43" s="64" t="s">
        <v>22</v>
      </c>
      <c r="D43" s="72" t="s">
        <v>23</v>
      </c>
      <c r="E43" s="66">
        <v>250</v>
      </c>
      <c r="F43" s="66">
        <v>0</v>
      </c>
      <c r="G43" s="66">
        <v>243.9</v>
      </c>
      <c r="H43" s="67">
        <v>0</v>
      </c>
      <c r="I43" s="68">
        <f>G43/E43*100</f>
        <v>97.56</v>
      </c>
      <c r="J43" s="69">
        <v>0</v>
      </c>
    </row>
    <row r="44" spans="1:10" s="1" customFormat="1" ht="24" customHeight="1">
      <c r="A44" s="57"/>
      <c r="B44" s="57"/>
      <c r="C44" s="64" t="s">
        <v>18</v>
      </c>
      <c r="D44" s="94" t="s">
        <v>19</v>
      </c>
      <c r="E44" s="66">
        <v>0</v>
      </c>
      <c r="F44" s="66">
        <v>0</v>
      </c>
      <c r="G44" s="66">
        <v>466.21</v>
      </c>
      <c r="H44" s="67">
        <v>0</v>
      </c>
      <c r="I44" s="68">
        <v>0</v>
      </c>
      <c r="J44" s="69">
        <v>0</v>
      </c>
    </row>
    <row r="45" spans="1:10" s="1" customFormat="1" ht="24.75" customHeight="1">
      <c r="A45" s="64"/>
      <c r="B45" s="64"/>
      <c r="C45" s="64" t="s">
        <v>37</v>
      </c>
      <c r="D45" s="65" t="s">
        <v>38</v>
      </c>
      <c r="E45" s="66">
        <v>387</v>
      </c>
      <c r="F45" s="66">
        <v>0</v>
      </c>
      <c r="G45" s="66">
        <v>425.94</v>
      </c>
      <c r="H45" s="67">
        <v>0</v>
      </c>
      <c r="I45" s="68">
        <f>G45/E45*100</f>
        <v>110.06201550387598</v>
      </c>
      <c r="J45" s="69">
        <v>0</v>
      </c>
    </row>
    <row r="46" spans="1:10" s="12" customFormat="1" ht="24.75" customHeight="1">
      <c r="A46" s="57"/>
      <c r="B46" s="57" t="s">
        <v>54</v>
      </c>
      <c r="C46" s="57"/>
      <c r="D46" s="70" t="s">
        <v>55</v>
      </c>
      <c r="E46" s="60">
        <f>E47</f>
        <v>23809</v>
      </c>
      <c r="F46" s="60">
        <f>F47</f>
        <v>0</v>
      </c>
      <c r="G46" s="60">
        <f>G47</f>
        <v>23797.9</v>
      </c>
      <c r="H46" s="60">
        <f>H47</f>
        <v>0</v>
      </c>
      <c r="I46" s="62">
        <f aca="true" t="shared" si="4" ref="I46:I73">G46/E46*100</f>
        <v>99.95337897433744</v>
      </c>
      <c r="J46" s="82">
        <v>0</v>
      </c>
    </row>
    <row r="47" spans="1:10" s="1" customFormat="1" ht="42" customHeight="1">
      <c r="A47" s="64"/>
      <c r="B47" s="64"/>
      <c r="C47" s="64" t="s">
        <v>56</v>
      </c>
      <c r="D47" s="65" t="s">
        <v>26</v>
      </c>
      <c r="E47" s="66">
        <v>23809</v>
      </c>
      <c r="F47" s="66">
        <v>0</v>
      </c>
      <c r="G47" s="66">
        <v>23797.9</v>
      </c>
      <c r="H47" s="67">
        <v>0</v>
      </c>
      <c r="I47" s="68">
        <f t="shared" si="4"/>
        <v>99.95337897433744</v>
      </c>
      <c r="J47" s="69">
        <v>0</v>
      </c>
    </row>
    <row r="48" spans="1:10" s="12" customFormat="1" ht="30.75" customHeight="1">
      <c r="A48" s="52" t="s">
        <v>57</v>
      </c>
      <c r="B48" s="52"/>
      <c r="C48" s="53"/>
      <c r="D48" s="95" t="s">
        <v>58</v>
      </c>
      <c r="E48" s="55">
        <f>E49+E51</f>
        <v>13000</v>
      </c>
      <c r="F48" s="55">
        <f>F49</f>
        <v>0</v>
      </c>
      <c r="G48" s="55">
        <f>G49+G51</f>
        <v>12876.21</v>
      </c>
      <c r="H48" s="56">
        <v>0</v>
      </c>
      <c r="I48" s="33">
        <f t="shared" si="4"/>
        <v>99.04776923076922</v>
      </c>
      <c r="J48" s="87">
        <v>0</v>
      </c>
    </row>
    <row r="49" spans="1:10" s="1" customFormat="1" ht="25.5">
      <c r="A49" s="57"/>
      <c r="B49" s="57" t="s">
        <v>59</v>
      </c>
      <c r="C49" s="58"/>
      <c r="D49" s="70" t="s">
        <v>60</v>
      </c>
      <c r="E49" s="60">
        <f>SUM(E50)</f>
        <v>912</v>
      </c>
      <c r="F49" s="60">
        <f>SUM(F50)</f>
        <v>0</v>
      </c>
      <c r="G49" s="60">
        <f>SUM(G50)</f>
        <v>912</v>
      </c>
      <c r="H49" s="61">
        <v>0</v>
      </c>
      <c r="I49" s="62">
        <f t="shared" si="4"/>
        <v>100</v>
      </c>
      <c r="J49" s="69">
        <v>0</v>
      </c>
    </row>
    <row r="50" spans="1:10" s="1" customFormat="1" ht="42" customHeight="1">
      <c r="A50" s="64"/>
      <c r="B50" s="64"/>
      <c r="C50" s="74">
        <v>2010</v>
      </c>
      <c r="D50" s="65" t="s">
        <v>61</v>
      </c>
      <c r="E50" s="66">
        <v>912</v>
      </c>
      <c r="F50" s="66">
        <v>0</v>
      </c>
      <c r="G50" s="66">
        <v>912</v>
      </c>
      <c r="H50" s="67">
        <v>0</v>
      </c>
      <c r="I50" s="68">
        <f t="shared" si="4"/>
        <v>100</v>
      </c>
      <c r="J50" s="69">
        <v>0</v>
      </c>
    </row>
    <row r="51" spans="1:10" s="1" customFormat="1" ht="22.5" customHeight="1">
      <c r="A51" s="64"/>
      <c r="B51" s="57" t="s">
        <v>293</v>
      </c>
      <c r="C51" s="58"/>
      <c r="D51" s="70" t="s">
        <v>294</v>
      </c>
      <c r="E51" s="60">
        <f aca="true" t="shared" si="5" ref="E51:J51">E52</f>
        <v>12088</v>
      </c>
      <c r="F51" s="60">
        <f t="shared" si="5"/>
        <v>0</v>
      </c>
      <c r="G51" s="60">
        <f t="shared" si="5"/>
        <v>11964.21</v>
      </c>
      <c r="H51" s="61">
        <f t="shared" si="5"/>
        <v>0</v>
      </c>
      <c r="I51" s="62">
        <f t="shared" si="5"/>
        <v>98.97592653871608</v>
      </c>
      <c r="J51" s="82">
        <f t="shared" si="5"/>
        <v>0</v>
      </c>
    </row>
    <row r="52" spans="1:10" s="1" customFormat="1" ht="46.5" customHeight="1">
      <c r="A52" s="64"/>
      <c r="B52" s="64"/>
      <c r="C52" s="74">
        <v>2010</v>
      </c>
      <c r="D52" s="65" t="s">
        <v>61</v>
      </c>
      <c r="E52" s="66">
        <v>12088</v>
      </c>
      <c r="F52" s="66">
        <v>0</v>
      </c>
      <c r="G52" s="66">
        <v>11964.21</v>
      </c>
      <c r="H52" s="67">
        <v>0</v>
      </c>
      <c r="I52" s="68">
        <f t="shared" si="4"/>
        <v>98.97592653871608</v>
      </c>
      <c r="J52" s="69">
        <v>0</v>
      </c>
    </row>
    <row r="53" spans="1:10" s="12" customFormat="1" ht="33.75" customHeight="1">
      <c r="A53" s="83" t="s">
        <v>62</v>
      </c>
      <c r="B53" s="83"/>
      <c r="C53" s="84"/>
      <c r="D53" s="85" t="s">
        <v>63</v>
      </c>
      <c r="E53" s="86">
        <f aca="true" t="shared" si="6" ref="E53:H54">E54</f>
        <v>200</v>
      </c>
      <c r="F53" s="86">
        <f t="shared" si="6"/>
        <v>0</v>
      </c>
      <c r="G53" s="86">
        <f t="shared" si="6"/>
        <v>200</v>
      </c>
      <c r="H53" s="86">
        <f t="shared" si="6"/>
        <v>0</v>
      </c>
      <c r="I53" s="33">
        <f t="shared" si="4"/>
        <v>100</v>
      </c>
      <c r="J53" s="87">
        <v>0</v>
      </c>
    </row>
    <row r="54" spans="1:10" s="12" customFormat="1" ht="46.5" customHeight="1">
      <c r="A54" s="57"/>
      <c r="B54" s="57" t="s">
        <v>64</v>
      </c>
      <c r="C54" s="58"/>
      <c r="D54" s="70" t="s">
        <v>65</v>
      </c>
      <c r="E54" s="60">
        <f t="shared" si="6"/>
        <v>200</v>
      </c>
      <c r="F54" s="60">
        <f t="shared" si="6"/>
        <v>0</v>
      </c>
      <c r="G54" s="60">
        <f t="shared" si="6"/>
        <v>200</v>
      </c>
      <c r="H54" s="60">
        <f t="shared" si="6"/>
        <v>0</v>
      </c>
      <c r="I54" s="62">
        <f t="shared" si="4"/>
        <v>100</v>
      </c>
      <c r="J54" s="82">
        <v>0</v>
      </c>
    </row>
    <row r="55" spans="1:10" s="1" customFormat="1" ht="45.75" customHeight="1">
      <c r="A55" s="64"/>
      <c r="B55" s="64"/>
      <c r="C55" s="74">
        <v>2010</v>
      </c>
      <c r="D55" s="65" t="s">
        <v>61</v>
      </c>
      <c r="E55" s="66">
        <v>200</v>
      </c>
      <c r="F55" s="66">
        <v>0</v>
      </c>
      <c r="G55" s="66">
        <v>200</v>
      </c>
      <c r="H55" s="67">
        <v>0</v>
      </c>
      <c r="I55" s="68">
        <f t="shared" si="4"/>
        <v>100</v>
      </c>
      <c r="J55" s="69">
        <v>0</v>
      </c>
    </row>
    <row r="56" spans="1:10" s="1" customFormat="1" ht="38.25">
      <c r="A56" s="52" t="s">
        <v>66</v>
      </c>
      <c r="B56" s="52"/>
      <c r="C56" s="53"/>
      <c r="D56" s="95" t="s">
        <v>67</v>
      </c>
      <c r="E56" s="55">
        <f>SUM(E57,E59,E66,E76,E80)</f>
        <v>2587896</v>
      </c>
      <c r="F56" s="55">
        <f>SUM(F57,F59,F66,F76,F80)</f>
        <v>0</v>
      </c>
      <c r="G56" s="55">
        <f>SUM(G57,G59,G66,G76,G80)</f>
        <v>2615499.4299999997</v>
      </c>
      <c r="H56" s="56">
        <v>0</v>
      </c>
      <c r="I56" s="33">
        <f t="shared" si="4"/>
        <v>101.06663598537189</v>
      </c>
      <c r="J56" s="93">
        <v>0</v>
      </c>
    </row>
    <row r="57" spans="1:10" s="1" customFormat="1" ht="24" customHeight="1">
      <c r="A57" s="96"/>
      <c r="B57" s="58">
        <v>75601</v>
      </c>
      <c r="C57" s="96"/>
      <c r="D57" s="97" t="s">
        <v>68</v>
      </c>
      <c r="E57" s="98">
        <f>SUM(E58:E58)</f>
        <v>8000</v>
      </c>
      <c r="F57" s="98">
        <f>SUM(F58:F58)</f>
        <v>0</v>
      </c>
      <c r="G57" s="98">
        <f>SUM(G58:G58)</f>
        <v>10767.88</v>
      </c>
      <c r="H57" s="61">
        <v>0</v>
      </c>
      <c r="I57" s="62">
        <f t="shared" si="4"/>
        <v>134.5985</v>
      </c>
      <c r="J57" s="69">
        <v>0</v>
      </c>
    </row>
    <row r="58" spans="1:10" s="1" customFormat="1" ht="25.5">
      <c r="A58" s="96"/>
      <c r="B58" s="96"/>
      <c r="C58" s="99" t="s">
        <v>69</v>
      </c>
      <c r="D58" s="100" t="s">
        <v>70</v>
      </c>
      <c r="E58" s="101">
        <v>8000</v>
      </c>
      <c r="F58" s="101">
        <v>0</v>
      </c>
      <c r="G58" s="101">
        <v>10767.88</v>
      </c>
      <c r="H58" s="67">
        <v>0</v>
      </c>
      <c r="I58" s="68">
        <f t="shared" si="4"/>
        <v>134.5985</v>
      </c>
      <c r="J58" s="69">
        <v>0</v>
      </c>
    </row>
    <row r="59" spans="1:10" s="1" customFormat="1" ht="51" customHeight="1">
      <c r="A59" s="57"/>
      <c r="B59" s="57" t="s">
        <v>71</v>
      </c>
      <c r="C59" s="58"/>
      <c r="D59" s="70" t="s">
        <v>72</v>
      </c>
      <c r="E59" s="60">
        <f>SUM(E60:E65)</f>
        <v>624454</v>
      </c>
      <c r="F59" s="60">
        <f>SUM(F60:F65)</f>
        <v>0</v>
      </c>
      <c r="G59" s="60">
        <f>SUM(G60:G65)</f>
        <v>631805.8</v>
      </c>
      <c r="H59" s="61">
        <v>0</v>
      </c>
      <c r="I59" s="62">
        <f t="shared" si="4"/>
        <v>101.17731650369764</v>
      </c>
      <c r="J59" s="69">
        <v>0</v>
      </c>
    </row>
    <row r="60" spans="1:10" s="1" customFormat="1" ht="24" customHeight="1">
      <c r="A60" s="64"/>
      <c r="B60" s="64"/>
      <c r="C60" s="64" t="s">
        <v>73</v>
      </c>
      <c r="D60" s="65" t="s">
        <v>74</v>
      </c>
      <c r="E60" s="66">
        <v>509274</v>
      </c>
      <c r="F60" s="66">
        <v>0</v>
      </c>
      <c r="G60" s="66">
        <v>516906.8</v>
      </c>
      <c r="H60" s="67">
        <v>0</v>
      </c>
      <c r="I60" s="68">
        <f t="shared" si="4"/>
        <v>101.4987609813185</v>
      </c>
      <c r="J60" s="69">
        <v>0</v>
      </c>
    </row>
    <row r="61" spans="1:10" s="1" customFormat="1" ht="24" customHeight="1">
      <c r="A61" s="64"/>
      <c r="B61" s="64"/>
      <c r="C61" s="64" t="s">
        <v>75</v>
      </c>
      <c r="D61" s="65" t="s">
        <v>76</v>
      </c>
      <c r="E61" s="66">
        <v>4380</v>
      </c>
      <c r="F61" s="66">
        <v>0</v>
      </c>
      <c r="G61" s="66">
        <v>4426</v>
      </c>
      <c r="H61" s="67">
        <v>0</v>
      </c>
      <c r="I61" s="68">
        <f t="shared" si="4"/>
        <v>101.05022831050228</v>
      </c>
      <c r="J61" s="69">
        <v>0</v>
      </c>
    </row>
    <row r="62" spans="1:10" s="1" customFormat="1" ht="24" customHeight="1">
      <c r="A62" s="64"/>
      <c r="B62" s="64"/>
      <c r="C62" s="64" t="s">
        <v>77</v>
      </c>
      <c r="D62" s="65" t="s">
        <v>78</v>
      </c>
      <c r="E62" s="66">
        <v>103500</v>
      </c>
      <c r="F62" s="66">
        <v>0</v>
      </c>
      <c r="G62" s="66">
        <v>103644</v>
      </c>
      <c r="H62" s="67">
        <v>0</v>
      </c>
      <c r="I62" s="68">
        <f t="shared" si="4"/>
        <v>100.13913043478261</v>
      </c>
      <c r="J62" s="69">
        <v>0</v>
      </c>
    </row>
    <row r="63" spans="1:10" s="1" customFormat="1" ht="24" customHeight="1">
      <c r="A63" s="64"/>
      <c r="B63" s="64"/>
      <c r="C63" s="64" t="s">
        <v>79</v>
      </c>
      <c r="D63" s="65" t="s">
        <v>80</v>
      </c>
      <c r="E63" s="66">
        <v>5300</v>
      </c>
      <c r="F63" s="66">
        <v>0</v>
      </c>
      <c r="G63" s="66">
        <v>6658</v>
      </c>
      <c r="H63" s="67">
        <v>0</v>
      </c>
      <c r="I63" s="68">
        <f t="shared" si="4"/>
        <v>125.62264150943396</v>
      </c>
      <c r="J63" s="69">
        <v>0</v>
      </c>
    </row>
    <row r="64" spans="1:10" s="1" customFormat="1" ht="24" customHeight="1">
      <c r="A64" s="64"/>
      <c r="B64" s="64"/>
      <c r="C64" s="64" t="s">
        <v>12</v>
      </c>
      <c r="D64" s="65" t="s">
        <v>13</v>
      </c>
      <c r="E64" s="66">
        <v>0</v>
      </c>
      <c r="F64" s="66">
        <v>0</v>
      </c>
      <c r="G64" s="66">
        <v>17.6</v>
      </c>
      <c r="H64" s="67">
        <v>0</v>
      </c>
      <c r="I64" s="68">
        <v>0</v>
      </c>
      <c r="J64" s="69">
        <v>0</v>
      </c>
    </row>
    <row r="65" spans="1:10" s="1" customFormat="1" ht="24" customHeight="1">
      <c r="A65" s="64"/>
      <c r="B65" s="64"/>
      <c r="C65" s="64" t="s">
        <v>81</v>
      </c>
      <c r="D65" s="65" t="s">
        <v>82</v>
      </c>
      <c r="E65" s="66">
        <v>2000</v>
      </c>
      <c r="F65" s="66">
        <v>0</v>
      </c>
      <c r="G65" s="66">
        <v>153.4</v>
      </c>
      <c r="H65" s="67">
        <v>0</v>
      </c>
      <c r="I65" s="68">
        <f t="shared" si="4"/>
        <v>7.670000000000001</v>
      </c>
      <c r="J65" s="69">
        <v>0</v>
      </c>
    </row>
    <row r="66" spans="1:10" s="1" customFormat="1" ht="51">
      <c r="A66" s="57"/>
      <c r="B66" s="57" t="s">
        <v>83</v>
      </c>
      <c r="C66" s="57"/>
      <c r="D66" s="70" t="s">
        <v>84</v>
      </c>
      <c r="E66" s="60">
        <f>SUM(E67:E75)</f>
        <v>648430</v>
      </c>
      <c r="F66" s="60">
        <f>SUM(F67:F75)</f>
        <v>0</v>
      </c>
      <c r="G66" s="60">
        <f>SUM(G67:G75)</f>
        <v>644825.4399999998</v>
      </c>
      <c r="H66" s="61">
        <v>0</v>
      </c>
      <c r="I66" s="62">
        <f t="shared" si="4"/>
        <v>99.44410961861725</v>
      </c>
      <c r="J66" s="69">
        <v>0</v>
      </c>
    </row>
    <row r="67" spans="1:10" s="1" customFormat="1" ht="24" customHeight="1">
      <c r="A67" s="64"/>
      <c r="B67" s="64"/>
      <c r="C67" s="64" t="s">
        <v>73</v>
      </c>
      <c r="D67" s="65" t="s">
        <v>74</v>
      </c>
      <c r="E67" s="66">
        <v>259650</v>
      </c>
      <c r="F67" s="66">
        <v>0</v>
      </c>
      <c r="G67" s="66">
        <v>271504.11</v>
      </c>
      <c r="H67" s="67">
        <v>0</v>
      </c>
      <c r="I67" s="68">
        <f t="shared" si="4"/>
        <v>104.56541883304449</v>
      </c>
      <c r="J67" s="69">
        <v>0</v>
      </c>
    </row>
    <row r="68" spans="1:10" s="1" customFormat="1" ht="24" customHeight="1">
      <c r="A68" s="64"/>
      <c r="B68" s="64"/>
      <c r="C68" s="64" t="s">
        <v>75</v>
      </c>
      <c r="D68" s="65" t="s">
        <v>76</v>
      </c>
      <c r="E68" s="66">
        <v>229400</v>
      </c>
      <c r="F68" s="66">
        <v>0</v>
      </c>
      <c r="G68" s="66">
        <v>226554.33</v>
      </c>
      <c r="H68" s="67">
        <v>0</v>
      </c>
      <c r="I68" s="68">
        <f t="shared" si="4"/>
        <v>98.75951612903225</v>
      </c>
      <c r="J68" s="69">
        <v>0</v>
      </c>
    </row>
    <row r="69" spans="1:10" s="1" customFormat="1" ht="24" customHeight="1">
      <c r="A69" s="64"/>
      <c r="B69" s="64"/>
      <c r="C69" s="64" t="s">
        <v>77</v>
      </c>
      <c r="D69" s="65" t="s">
        <v>78</v>
      </c>
      <c r="E69" s="66">
        <v>39380</v>
      </c>
      <c r="F69" s="66">
        <v>0</v>
      </c>
      <c r="G69" s="66">
        <v>35325.69</v>
      </c>
      <c r="H69" s="67">
        <v>0</v>
      </c>
      <c r="I69" s="68">
        <f t="shared" si="4"/>
        <v>89.70464702894871</v>
      </c>
      <c r="J69" s="69">
        <v>0</v>
      </c>
    </row>
    <row r="70" spans="1:10" s="1" customFormat="1" ht="24" customHeight="1">
      <c r="A70" s="64"/>
      <c r="B70" s="64"/>
      <c r="C70" s="64" t="s">
        <v>85</v>
      </c>
      <c r="D70" s="65" t="s">
        <v>80</v>
      </c>
      <c r="E70" s="66">
        <v>24000</v>
      </c>
      <c r="F70" s="66">
        <v>0</v>
      </c>
      <c r="G70" s="66">
        <v>23483</v>
      </c>
      <c r="H70" s="67">
        <v>0</v>
      </c>
      <c r="I70" s="68">
        <f t="shared" si="4"/>
        <v>97.84583333333333</v>
      </c>
      <c r="J70" s="69">
        <v>0</v>
      </c>
    </row>
    <row r="71" spans="1:10" s="1" customFormat="1" ht="24" customHeight="1">
      <c r="A71" s="64"/>
      <c r="B71" s="64"/>
      <c r="C71" s="64" t="s">
        <v>86</v>
      </c>
      <c r="D71" s="65" t="s">
        <v>87</v>
      </c>
      <c r="E71" s="66">
        <v>9000</v>
      </c>
      <c r="F71" s="66">
        <v>0</v>
      </c>
      <c r="G71" s="66">
        <v>4598</v>
      </c>
      <c r="H71" s="67">
        <v>0</v>
      </c>
      <c r="I71" s="68">
        <f t="shared" si="4"/>
        <v>51.08888888888888</v>
      </c>
      <c r="J71" s="69">
        <v>0</v>
      </c>
    </row>
    <row r="72" spans="1:10" s="1" customFormat="1" ht="24" customHeight="1">
      <c r="A72" s="64"/>
      <c r="B72" s="64"/>
      <c r="C72" s="64" t="s">
        <v>88</v>
      </c>
      <c r="D72" s="65" t="s">
        <v>89</v>
      </c>
      <c r="E72" s="66">
        <v>15000</v>
      </c>
      <c r="F72" s="66">
        <v>0</v>
      </c>
      <c r="G72" s="66">
        <v>21286.23</v>
      </c>
      <c r="H72" s="67">
        <v>0</v>
      </c>
      <c r="I72" s="68">
        <f t="shared" si="4"/>
        <v>141.9082</v>
      </c>
      <c r="J72" s="69">
        <v>0</v>
      </c>
    </row>
    <row r="73" spans="1:10" s="1" customFormat="1" ht="24" customHeight="1">
      <c r="A73" s="64"/>
      <c r="B73" s="64"/>
      <c r="C73" s="64" t="s">
        <v>90</v>
      </c>
      <c r="D73" s="65" t="s">
        <v>91</v>
      </c>
      <c r="E73" s="66">
        <v>70000</v>
      </c>
      <c r="F73" s="66">
        <v>0</v>
      </c>
      <c r="G73" s="66">
        <v>56145.64</v>
      </c>
      <c r="H73" s="67">
        <v>0</v>
      </c>
      <c r="I73" s="68">
        <f t="shared" si="4"/>
        <v>80.20805714285714</v>
      </c>
      <c r="J73" s="69">
        <v>0</v>
      </c>
    </row>
    <row r="74" spans="1:10" s="1" customFormat="1" ht="24" customHeight="1">
      <c r="A74" s="64"/>
      <c r="B74" s="64"/>
      <c r="C74" s="64" t="s">
        <v>12</v>
      </c>
      <c r="D74" s="65" t="s">
        <v>13</v>
      </c>
      <c r="E74" s="66">
        <v>0</v>
      </c>
      <c r="F74" s="66">
        <v>0</v>
      </c>
      <c r="G74" s="66">
        <v>3372.6</v>
      </c>
      <c r="H74" s="67">
        <v>0</v>
      </c>
      <c r="I74" s="68">
        <v>0</v>
      </c>
      <c r="J74" s="69">
        <v>0</v>
      </c>
    </row>
    <row r="75" spans="1:10" s="1" customFormat="1" ht="24" customHeight="1">
      <c r="A75" s="64"/>
      <c r="B75" s="64"/>
      <c r="C75" s="64" t="s">
        <v>81</v>
      </c>
      <c r="D75" s="65" t="s">
        <v>82</v>
      </c>
      <c r="E75" s="66">
        <v>2000</v>
      </c>
      <c r="F75" s="66">
        <v>0</v>
      </c>
      <c r="G75" s="66">
        <v>2555.84</v>
      </c>
      <c r="H75" s="67">
        <v>0</v>
      </c>
      <c r="I75" s="68">
        <f>G75/E75*100</f>
        <v>127.79200000000002</v>
      </c>
      <c r="J75" s="69">
        <v>0</v>
      </c>
    </row>
    <row r="76" spans="1:10" s="1" customFormat="1" ht="38.25">
      <c r="A76" s="57"/>
      <c r="B76" s="57" t="s">
        <v>92</v>
      </c>
      <c r="C76" s="57"/>
      <c r="D76" s="70" t="s">
        <v>93</v>
      </c>
      <c r="E76" s="60">
        <f>SUM(E77:E79)</f>
        <v>87000</v>
      </c>
      <c r="F76" s="60">
        <v>0</v>
      </c>
      <c r="G76" s="60">
        <f>SUM(G77:G79)</f>
        <v>87969.27</v>
      </c>
      <c r="H76" s="61">
        <v>0</v>
      </c>
      <c r="I76" s="62">
        <f>G76/E76*100</f>
        <v>101.11410344827587</v>
      </c>
      <c r="J76" s="69">
        <v>0</v>
      </c>
    </row>
    <row r="77" spans="1:10" s="1" customFormat="1" ht="24" customHeight="1">
      <c r="A77" s="57"/>
      <c r="B77" s="57"/>
      <c r="C77" s="64" t="s">
        <v>94</v>
      </c>
      <c r="D77" s="65" t="s">
        <v>95</v>
      </c>
      <c r="E77" s="66">
        <v>15000</v>
      </c>
      <c r="F77" s="66">
        <v>0</v>
      </c>
      <c r="G77" s="66">
        <v>16130</v>
      </c>
      <c r="H77" s="67">
        <v>0</v>
      </c>
      <c r="I77" s="68">
        <f>G77/E77*100</f>
        <v>107.53333333333333</v>
      </c>
      <c r="J77" s="69">
        <v>0</v>
      </c>
    </row>
    <row r="78" spans="1:10" s="1" customFormat="1" ht="24" customHeight="1">
      <c r="A78" s="57"/>
      <c r="B78" s="57"/>
      <c r="C78" s="64" t="s">
        <v>96</v>
      </c>
      <c r="D78" s="65" t="s">
        <v>97</v>
      </c>
      <c r="E78" s="66">
        <v>60000</v>
      </c>
      <c r="F78" s="66">
        <v>0</v>
      </c>
      <c r="G78" s="66">
        <v>58042.28</v>
      </c>
      <c r="H78" s="67">
        <v>0</v>
      </c>
      <c r="I78" s="68">
        <f>G78/E78*100</f>
        <v>96.73713333333333</v>
      </c>
      <c r="J78" s="69">
        <v>0</v>
      </c>
    </row>
    <row r="79" spans="1:10" s="1" customFormat="1" ht="38.25" customHeight="1">
      <c r="A79" s="57"/>
      <c r="B79" s="57"/>
      <c r="C79" s="64" t="s">
        <v>98</v>
      </c>
      <c r="D79" s="65" t="s">
        <v>99</v>
      </c>
      <c r="E79" s="66">
        <v>12000</v>
      </c>
      <c r="F79" s="66">
        <v>0</v>
      </c>
      <c r="G79" s="66">
        <v>13796.99</v>
      </c>
      <c r="H79" s="67">
        <v>0</v>
      </c>
      <c r="I79" s="68">
        <v>0</v>
      </c>
      <c r="J79" s="69">
        <v>0</v>
      </c>
    </row>
    <row r="80" spans="1:10" s="1" customFormat="1" ht="24" customHeight="1">
      <c r="A80" s="57"/>
      <c r="B80" s="57" t="s">
        <v>100</v>
      </c>
      <c r="C80" s="57"/>
      <c r="D80" s="70" t="s">
        <v>101</v>
      </c>
      <c r="E80" s="60">
        <f>SUM(E81:E82)</f>
        <v>1220012</v>
      </c>
      <c r="F80" s="60">
        <v>0</v>
      </c>
      <c r="G80" s="60">
        <f>SUM(G81:G82)</f>
        <v>1240131.04</v>
      </c>
      <c r="H80" s="61">
        <v>0</v>
      </c>
      <c r="I80" s="62">
        <f aca="true" t="shared" si="7" ref="I80:I95">G80/E80*100</f>
        <v>101.64908541883196</v>
      </c>
      <c r="J80" s="69">
        <v>0</v>
      </c>
    </row>
    <row r="81" spans="1:10" s="1" customFormat="1" ht="24" customHeight="1">
      <c r="A81" s="64"/>
      <c r="B81" s="64"/>
      <c r="C81" s="64" t="s">
        <v>102</v>
      </c>
      <c r="D81" s="65" t="s">
        <v>103</v>
      </c>
      <c r="E81" s="66">
        <v>1205012</v>
      </c>
      <c r="F81" s="66">
        <v>0</v>
      </c>
      <c r="G81" s="66">
        <v>1225557</v>
      </c>
      <c r="H81" s="67">
        <v>0</v>
      </c>
      <c r="I81" s="68">
        <f t="shared" si="7"/>
        <v>101.70496227423462</v>
      </c>
      <c r="J81" s="69">
        <v>0</v>
      </c>
    </row>
    <row r="82" spans="1:10" s="1" customFormat="1" ht="24" customHeight="1">
      <c r="A82" s="64"/>
      <c r="B82" s="64"/>
      <c r="C82" s="64" t="s">
        <v>104</v>
      </c>
      <c r="D82" s="65" t="s">
        <v>105</v>
      </c>
      <c r="E82" s="66">
        <v>15000</v>
      </c>
      <c r="F82" s="66">
        <v>0</v>
      </c>
      <c r="G82" s="66">
        <v>14574.04</v>
      </c>
      <c r="H82" s="67">
        <v>0</v>
      </c>
      <c r="I82" s="68">
        <f t="shared" si="7"/>
        <v>97.16026666666667</v>
      </c>
      <c r="J82" s="69">
        <v>0</v>
      </c>
    </row>
    <row r="83" spans="1:10" s="1" customFormat="1" ht="24" customHeight="1">
      <c r="A83" s="52" t="s">
        <v>106</v>
      </c>
      <c r="B83" s="52"/>
      <c r="C83" s="53"/>
      <c r="D83" s="95" t="s">
        <v>107</v>
      </c>
      <c r="E83" s="55">
        <f>SUM(E84,E86,E90,E89)</f>
        <v>9030228</v>
      </c>
      <c r="F83" s="55">
        <v>0</v>
      </c>
      <c r="G83" s="55">
        <f>SUM(G84,G86,G90,G89)</f>
        <v>9033598.22</v>
      </c>
      <c r="H83" s="56">
        <v>0</v>
      </c>
      <c r="I83" s="33">
        <f t="shared" si="7"/>
        <v>100.03732153828231</v>
      </c>
      <c r="J83" s="93">
        <v>0</v>
      </c>
    </row>
    <row r="84" spans="1:10" s="1" customFormat="1" ht="25.5">
      <c r="A84" s="57"/>
      <c r="B84" s="57" t="s">
        <v>108</v>
      </c>
      <c r="C84" s="58"/>
      <c r="D84" s="70" t="s">
        <v>109</v>
      </c>
      <c r="E84" s="60">
        <f>SUM(E85)</f>
        <v>5219378</v>
      </c>
      <c r="F84" s="60">
        <v>0</v>
      </c>
      <c r="G84" s="60">
        <f>SUM(G85)</f>
        <v>5219378</v>
      </c>
      <c r="H84" s="61">
        <v>0</v>
      </c>
      <c r="I84" s="62">
        <f t="shared" si="7"/>
        <v>100</v>
      </c>
      <c r="J84" s="69">
        <v>0</v>
      </c>
    </row>
    <row r="85" spans="1:10" s="1" customFormat="1" ht="24" customHeight="1">
      <c r="A85" s="64"/>
      <c r="B85" s="64"/>
      <c r="C85" s="74">
        <v>2920</v>
      </c>
      <c r="D85" s="65" t="s">
        <v>110</v>
      </c>
      <c r="E85" s="66">
        <v>5219378</v>
      </c>
      <c r="F85" s="66">
        <v>0</v>
      </c>
      <c r="G85" s="66">
        <v>5219378</v>
      </c>
      <c r="H85" s="67">
        <v>0</v>
      </c>
      <c r="I85" s="68">
        <f t="shared" si="7"/>
        <v>100</v>
      </c>
      <c r="J85" s="69">
        <v>0</v>
      </c>
    </row>
    <row r="86" spans="1:10" s="1" customFormat="1" ht="24" customHeight="1">
      <c r="A86" s="57"/>
      <c r="B86" s="57" t="s">
        <v>111</v>
      </c>
      <c r="C86" s="58"/>
      <c r="D86" s="70" t="s">
        <v>112</v>
      </c>
      <c r="E86" s="60">
        <f>SUM(E87)</f>
        <v>3608262</v>
      </c>
      <c r="F86" s="60">
        <v>0</v>
      </c>
      <c r="G86" s="60">
        <f>SUM(G87)</f>
        <v>3608262</v>
      </c>
      <c r="H86" s="61">
        <v>0</v>
      </c>
      <c r="I86" s="62">
        <f t="shared" si="7"/>
        <v>100</v>
      </c>
      <c r="J86" s="69">
        <v>0</v>
      </c>
    </row>
    <row r="87" spans="1:10" s="1" customFormat="1" ht="24" customHeight="1">
      <c r="A87" s="64"/>
      <c r="B87" s="64"/>
      <c r="C87" s="74">
        <v>2920</v>
      </c>
      <c r="D87" s="65" t="s">
        <v>110</v>
      </c>
      <c r="E87" s="66">
        <v>3608262</v>
      </c>
      <c r="F87" s="66">
        <v>0</v>
      </c>
      <c r="G87" s="66">
        <v>3608262</v>
      </c>
      <c r="H87" s="67">
        <v>0</v>
      </c>
      <c r="I87" s="68">
        <f t="shared" si="7"/>
        <v>100</v>
      </c>
      <c r="J87" s="69">
        <v>0</v>
      </c>
    </row>
    <row r="88" spans="1:10" s="1" customFormat="1" ht="24" customHeight="1">
      <c r="A88" s="64"/>
      <c r="B88" s="57" t="s">
        <v>295</v>
      </c>
      <c r="C88" s="58"/>
      <c r="D88" s="70" t="s">
        <v>296</v>
      </c>
      <c r="E88" s="60">
        <f>E89</f>
        <v>5000</v>
      </c>
      <c r="F88" s="60">
        <f>F89</f>
        <v>0</v>
      </c>
      <c r="G88" s="60">
        <f>G89</f>
        <v>8370.22</v>
      </c>
      <c r="H88" s="61">
        <f>H89</f>
        <v>0</v>
      </c>
      <c r="I88" s="62">
        <f>I89</f>
        <v>167.40439999999998</v>
      </c>
      <c r="J88" s="82">
        <v>0</v>
      </c>
    </row>
    <row r="89" spans="1:10" s="1" customFormat="1" ht="24" customHeight="1">
      <c r="A89" s="64"/>
      <c r="B89" s="64"/>
      <c r="C89" s="64" t="s">
        <v>18</v>
      </c>
      <c r="D89" s="65" t="s">
        <v>19</v>
      </c>
      <c r="E89" s="66">
        <v>5000</v>
      </c>
      <c r="F89" s="66">
        <v>0</v>
      </c>
      <c r="G89" s="66">
        <v>8370.22</v>
      </c>
      <c r="H89" s="67">
        <v>0</v>
      </c>
      <c r="I89" s="68">
        <f>G89/E89*100</f>
        <v>167.40439999999998</v>
      </c>
      <c r="J89" s="69">
        <v>0</v>
      </c>
    </row>
    <row r="90" spans="1:10" s="12" customFormat="1" ht="24" customHeight="1">
      <c r="A90" s="57"/>
      <c r="B90" s="57" t="s">
        <v>113</v>
      </c>
      <c r="C90" s="57"/>
      <c r="D90" s="97" t="s">
        <v>114</v>
      </c>
      <c r="E90" s="60">
        <f>E91</f>
        <v>197588</v>
      </c>
      <c r="F90" s="60">
        <v>0</v>
      </c>
      <c r="G90" s="60">
        <f>G91</f>
        <v>197588</v>
      </c>
      <c r="H90" s="67">
        <v>0</v>
      </c>
      <c r="I90" s="62">
        <f t="shared" si="7"/>
        <v>100</v>
      </c>
      <c r="J90" s="82">
        <v>0</v>
      </c>
    </row>
    <row r="91" spans="1:10" s="1" customFormat="1" ht="24" customHeight="1">
      <c r="A91" s="64"/>
      <c r="B91" s="64"/>
      <c r="C91" s="64" t="s">
        <v>115</v>
      </c>
      <c r="D91" s="65" t="s">
        <v>110</v>
      </c>
      <c r="E91" s="66">
        <v>197588</v>
      </c>
      <c r="F91" s="66">
        <v>0</v>
      </c>
      <c r="G91" s="66">
        <v>197588</v>
      </c>
      <c r="H91" s="67">
        <v>0</v>
      </c>
      <c r="I91" s="68">
        <f t="shared" si="7"/>
        <v>100</v>
      </c>
      <c r="J91" s="69">
        <v>0</v>
      </c>
    </row>
    <row r="92" spans="1:10" s="1" customFormat="1" ht="24" customHeight="1">
      <c r="A92" s="102">
        <v>801</v>
      </c>
      <c r="B92" s="102"/>
      <c r="C92" s="102"/>
      <c r="D92" s="103" t="s">
        <v>116</v>
      </c>
      <c r="E92" s="104">
        <f>E93+E96+E98+E100</f>
        <v>327759</v>
      </c>
      <c r="F92" s="104">
        <v>0</v>
      </c>
      <c r="G92" s="104">
        <f>G93+G96+G98+G100</f>
        <v>316170.26</v>
      </c>
      <c r="H92" s="56">
        <v>0</v>
      </c>
      <c r="I92" s="33">
        <f t="shared" si="7"/>
        <v>96.46424964684418</v>
      </c>
      <c r="J92" s="93">
        <v>0</v>
      </c>
    </row>
    <row r="93" spans="1:10" s="1" customFormat="1" ht="24" customHeight="1">
      <c r="A93" s="105"/>
      <c r="B93" s="105">
        <v>80101</v>
      </c>
      <c r="C93" s="105"/>
      <c r="D93" s="106" t="s">
        <v>117</v>
      </c>
      <c r="E93" s="107">
        <f>E94+E95</f>
        <v>36700</v>
      </c>
      <c r="F93" s="107">
        <v>0</v>
      </c>
      <c r="G93" s="107">
        <f>SUM(G94:G95)</f>
        <v>38391.09</v>
      </c>
      <c r="H93" s="61">
        <v>0</v>
      </c>
      <c r="I93" s="62">
        <f t="shared" si="7"/>
        <v>104.60787465940054</v>
      </c>
      <c r="J93" s="69">
        <v>0</v>
      </c>
    </row>
    <row r="94" spans="1:10" s="1" customFormat="1" ht="57" customHeight="1">
      <c r="A94" s="105"/>
      <c r="B94" s="105"/>
      <c r="C94" s="64" t="s">
        <v>22</v>
      </c>
      <c r="D94" s="72" t="s">
        <v>23</v>
      </c>
      <c r="E94" s="108">
        <v>36000</v>
      </c>
      <c r="F94" s="108">
        <v>0</v>
      </c>
      <c r="G94" s="108">
        <v>34729.74</v>
      </c>
      <c r="H94" s="67">
        <v>0</v>
      </c>
      <c r="I94" s="68">
        <f t="shared" si="7"/>
        <v>96.47149999999999</v>
      </c>
      <c r="J94" s="69">
        <v>0</v>
      </c>
    </row>
    <row r="95" spans="1:10" s="1" customFormat="1" ht="36" customHeight="1">
      <c r="A95" s="109"/>
      <c r="B95" s="109"/>
      <c r="C95" s="109" t="s">
        <v>37</v>
      </c>
      <c r="D95" s="110" t="s">
        <v>38</v>
      </c>
      <c r="E95" s="108">
        <v>700</v>
      </c>
      <c r="F95" s="108">
        <v>0</v>
      </c>
      <c r="G95" s="108">
        <v>3661.35</v>
      </c>
      <c r="H95" s="67">
        <v>0</v>
      </c>
      <c r="I95" s="68">
        <f t="shared" si="7"/>
        <v>523.0500000000001</v>
      </c>
      <c r="J95" s="69">
        <v>0</v>
      </c>
    </row>
    <row r="96" spans="1:10" s="1" customFormat="1" ht="36" customHeight="1">
      <c r="A96" s="109"/>
      <c r="B96" s="111" t="s">
        <v>118</v>
      </c>
      <c r="C96" s="111"/>
      <c r="D96" s="112" t="s">
        <v>119</v>
      </c>
      <c r="E96" s="107">
        <f>E97</f>
        <v>300</v>
      </c>
      <c r="F96" s="107">
        <v>0</v>
      </c>
      <c r="G96" s="107">
        <f>G97</f>
        <v>352</v>
      </c>
      <c r="H96" s="61">
        <v>0</v>
      </c>
      <c r="I96" s="62">
        <v>0</v>
      </c>
      <c r="J96" s="69">
        <v>0</v>
      </c>
    </row>
    <row r="97" spans="1:10" s="1" customFormat="1" ht="36" customHeight="1">
      <c r="A97" s="109"/>
      <c r="B97" s="111"/>
      <c r="C97" s="109" t="s">
        <v>37</v>
      </c>
      <c r="D97" s="110" t="s">
        <v>38</v>
      </c>
      <c r="E97" s="108">
        <v>300</v>
      </c>
      <c r="F97" s="108">
        <v>0</v>
      </c>
      <c r="G97" s="108">
        <v>352</v>
      </c>
      <c r="H97" s="67">
        <v>0</v>
      </c>
      <c r="I97" s="68">
        <f aca="true" t="shared" si="8" ref="I97:I104">G97/E97*100</f>
        <v>117.33333333333333</v>
      </c>
      <c r="J97" s="69">
        <v>0</v>
      </c>
    </row>
    <row r="98" spans="1:10" s="12" customFormat="1" ht="24" customHeight="1">
      <c r="A98" s="105"/>
      <c r="B98" s="105">
        <v>80148</v>
      </c>
      <c r="C98" s="57"/>
      <c r="D98" s="70" t="s">
        <v>120</v>
      </c>
      <c r="E98" s="60">
        <f>SUM(E99)</f>
        <v>74000</v>
      </c>
      <c r="F98" s="60">
        <v>0</v>
      </c>
      <c r="G98" s="60">
        <f>SUM(G99)</f>
        <v>80360.7</v>
      </c>
      <c r="H98" s="67">
        <v>0</v>
      </c>
      <c r="I98" s="62">
        <f t="shared" si="8"/>
        <v>108.59554054054055</v>
      </c>
      <c r="J98" s="82">
        <v>0</v>
      </c>
    </row>
    <row r="99" spans="1:10" s="1" customFormat="1" ht="24" customHeight="1">
      <c r="A99" s="105"/>
      <c r="B99" s="105"/>
      <c r="C99" s="64" t="s">
        <v>12</v>
      </c>
      <c r="D99" s="65" t="s">
        <v>13</v>
      </c>
      <c r="E99" s="66">
        <v>74000</v>
      </c>
      <c r="F99" s="66">
        <v>0</v>
      </c>
      <c r="G99" s="66">
        <v>80360.7</v>
      </c>
      <c r="H99" s="67">
        <v>0</v>
      </c>
      <c r="I99" s="68">
        <f t="shared" si="8"/>
        <v>108.59554054054055</v>
      </c>
      <c r="J99" s="69">
        <v>0</v>
      </c>
    </row>
    <row r="100" spans="1:10" s="1" customFormat="1" ht="24" customHeight="1">
      <c r="A100" s="105"/>
      <c r="B100" s="105">
        <v>80195</v>
      </c>
      <c r="C100" s="64"/>
      <c r="D100" s="70" t="s">
        <v>21</v>
      </c>
      <c r="E100" s="60">
        <f>E101+E102</f>
        <v>216759</v>
      </c>
      <c r="F100" s="60">
        <f>F101+F102</f>
        <v>0</v>
      </c>
      <c r="G100" s="60">
        <f>G101+G102</f>
        <v>197066.47</v>
      </c>
      <c r="H100" s="60">
        <f>H101+H102</f>
        <v>0</v>
      </c>
      <c r="I100" s="62">
        <f t="shared" si="8"/>
        <v>90.91501160274775</v>
      </c>
      <c r="J100" s="82">
        <v>0</v>
      </c>
    </row>
    <row r="101" spans="1:10" s="1" customFormat="1" ht="54" customHeight="1">
      <c r="A101" s="105"/>
      <c r="B101" s="105"/>
      <c r="C101" s="64" t="s">
        <v>121</v>
      </c>
      <c r="D101" s="65" t="s">
        <v>17</v>
      </c>
      <c r="E101" s="66">
        <v>184246</v>
      </c>
      <c r="F101" s="66">
        <v>0</v>
      </c>
      <c r="G101" s="66">
        <v>174763.93</v>
      </c>
      <c r="H101" s="67">
        <v>0</v>
      </c>
      <c r="I101" s="68">
        <f t="shared" si="8"/>
        <v>94.85358162456716</v>
      </c>
      <c r="J101" s="69">
        <v>0</v>
      </c>
    </row>
    <row r="102" spans="1:10" s="1" customFormat="1" ht="58.5" customHeight="1">
      <c r="A102" s="105"/>
      <c r="B102" s="105"/>
      <c r="C102" s="64" t="s">
        <v>122</v>
      </c>
      <c r="D102" s="65" t="s">
        <v>17</v>
      </c>
      <c r="E102" s="66">
        <v>32513</v>
      </c>
      <c r="F102" s="66">
        <v>0</v>
      </c>
      <c r="G102" s="66">
        <v>22302.54</v>
      </c>
      <c r="H102" s="67">
        <v>0</v>
      </c>
      <c r="I102" s="68">
        <f t="shared" si="8"/>
        <v>68.59576169532188</v>
      </c>
      <c r="J102" s="69">
        <v>0</v>
      </c>
    </row>
    <row r="103" spans="1:10" s="1" customFormat="1" ht="24" customHeight="1">
      <c r="A103" s="102">
        <v>852</v>
      </c>
      <c r="B103" s="102"/>
      <c r="C103" s="102"/>
      <c r="D103" s="103" t="s">
        <v>123</v>
      </c>
      <c r="E103" s="104">
        <f>SUM(E104,E111,E114,E119,E123,E127,E117,E125)</f>
        <v>2434638</v>
      </c>
      <c r="F103" s="104">
        <v>0</v>
      </c>
      <c r="G103" s="104">
        <f>G104+G111+G114+G117+G119+G123+G127+G125</f>
        <v>2415198.78</v>
      </c>
      <c r="H103" s="56">
        <v>0</v>
      </c>
      <c r="I103" s="33">
        <f t="shared" si="8"/>
        <v>99.20155604241779</v>
      </c>
      <c r="J103" s="93">
        <v>0</v>
      </c>
    </row>
    <row r="104" spans="1:10" s="1" customFormat="1" ht="41.25" customHeight="1">
      <c r="A104" s="105"/>
      <c r="B104" s="105">
        <v>85212</v>
      </c>
      <c r="C104" s="105"/>
      <c r="D104" s="112" t="s">
        <v>124</v>
      </c>
      <c r="E104" s="107">
        <f>SUM(E107:E110)</f>
        <v>2142500</v>
      </c>
      <c r="F104" s="107">
        <v>0</v>
      </c>
      <c r="G104" s="107">
        <f>SUM(G105:G110)</f>
        <v>2125687.85</v>
      </c>
      <c r="H104" s="61">
        <v>0</v>
      </c>
      <c r="I104" s="62">
        <f t="shared" si="8"/>
        <v>99.21530221703617</v>
      </c>
      <c r="J104" s="69">
        <v>0</v>
      </c>
    </row>
    <row r="105" spans="1:10" s="1" customFormat="1" ht="32.25" customHeight="1">
      <c r="A105" s="105"/>
      <c r="B105" s="105"/>
      <c r="C105" s="64" t="s">
        <v>12</v>
      </c>
      <c r="D105" s="65" t="s">
        <v>13</v>
      </c>
      <c r="E105" s="108">
        <v>0</v>
      </c>
      <c r="F105" s="108">
        <v>0</v>
      </c>
      <c r="G105" s="108">
        <v>0.44</v>
      </c>
      <c r="H105" s="67">
        <v>0</v>
      </c>
      <c r="I105" s="68">
        <v>0</v>
      </c>
      <c r="J105" s="69">
        <v>0</v>
      </c>
    </row>
    <row r="106" spans="1:10" s="1" customFormat="1" ht="32.25" customHeight="1">
      <c r="A106" s="105"/>
      <c r="B106" s="105"/>
      <c r="C106" s="64" t="s">
        <v>18</v>
      </c>
      <c r="D106" s="94" t="s">
        <v>19</v>
      </c>
      <c r="E106" s="108">
        <v>0</v>
      </c>
      <c r="F106" s="108">
        <v>0</v>
      </c>
      <c r="G106" s="108">
        <v>402.6</v>
      </c>
      <c r="H106" s="67">
        <v>0</v>
      </c>
      <c r="I106" s="68">
        <v>0</v>
      </c>
      <c r="J106" s="69">
        <v>0</v>
      </c>
    </row>
    <row r="107" spans="1:10" s="1" customFormat="1" ht="24" customHeight="1">
      <c r="A107" s="109"/>
      <c r="B107" s="109"/>
      <c r="C107" s="109" t="s">
        <v>37</v>
      </c>
      <c r="D107" s="110" t="s">
        <v>38</v>
      </c>
      <c r="E107" s="108">
        <v>1500</v>
      </c>
      <c r="F107" s="108">
        <v>0</v>
      </c>
      <c r="G107" s="108">
        <v>2803.91</v>
      </c>
      <c r="H107" s="67">
        <v>0</v>
      </c>
      <c r="I107" s="68">
        <v>0</v>
      </c>
      <c r="J107" s="69">
        <v>0</v>
      </c>
    </row>
    <row r="108" spans="1:10" s="1" customFormat="1" ht="24" customHeight="1">
      <c r="A108" s="109"/>
      <c r="B108" s="109"/>
      <c r="C108" s="109" t="s">
        <v>125</v>
      </c>
      <c r="D108" s="110" t="s">
        <v>126</v>
      </c>
      <c r="E108" s="108">
        <v>4000</v>
      </c>
      <c r="F108" s="108">
        <v>0</v>
      </c>
      <c r="G108" s="108">
        <v>0</v>
      </c>
      <c r="H108" s="67">
        <v>0</v>
      </c>
      <c r="I108" s="68">
        <v>0</v>
      </c>
      <c r="J108" s="69">
        <v>0</v>
      </c>
    </row>
    <row r="109" spans="1:10" s="1" customFormat="1" ht="42" customHeight="1">
      <c r="A109" s="109"/>
      <c r="B109" s="109"/>
      <c r="C109" s="109" t="s">
        <v>127</v>
      </c>
      <c r="D109" s="110" t="s">
        <v>128</v>
      </c>
      <c r="E109" s="108">
        <v>3000</v>
      </c>
      <c r="F109" s="108">
        <v>0</v>
      </c>
      <c r="G109" s="108">
        <v>6968.04</v>
      </c>
      <c r="H109" s="67">
        <v>0</v>
      </c>
      <c r="I109" s="68">
        <f aca="true" t="shared" si="9" ref="I109:I114">G109/E109*100</f>
        <v>232.268</v>
      </c>
      <c r="J109" s="69">
        <v>0</v>
      </c>
    </row>
    <row r="110" spans="1:10" s="1" customFormat="1" ht="44.25" customHeight="1">
      <c r="A110" s="109"/>
      <c r="B110" s="109"/>
      <c r="C110" s="109" t="s">
        <v>56</v>
      </c>
      <c r="D110" s="110" t="s">
        <v>26</v>
      </c>
      <c r="E110" s="108">
        <v>2134000</v>
      </c>
      <c r="F110" s="108">
        <v>0</v>
      </c>
      <c r="G110" s="108">
        <v>2115512.86</v>
      </c>
      <c r="H110" s="67">
        <v>0</v>
      </c>
      <c r="I110" s="68">
        <f t="shared" si="9"/>
        <v>99.13368603561386</v>
      </c>
      <c r="J110" s="69">
        <v>0</v>
      </c>
    </row>
    <row r="111" spans="1:10" s="1" customFormat="1" ht="45.75" customHeight="1">
      <c r="A111" s="105"/>
      <c r="B111" s="105">
        <v>85213</v>
      </c>
      <c r="C111" s="105"/>
      <c r="D111" s="112" t="s">
        <v>129</v>
      </c>
      <c r="E111" s="107">
        <f>E112+E113</f>
        <v>10439</v>
      </c>
      <c r="F111" s="107">
        <v>0</v>
      </c>
      <c r="G111" s="107">
        <f>G112+G113</f>
        <v>9906.779999999999</v>
      </c>
      <c r="H111" s="61">
        <v>0</v>
      </c>
      <c r="I111" s="62">
        <f t="shared" si="9"/>
        <v>94.90161892901618</v>
      </c>
      <c r="J111" s="69">
        <v>0</v>
      </c>
    </row>
    <row r="112" spans="1:10" s="1" customFormat="1" ht="42.75" customHeight="1">
      <c r="A112" s="109"/>
      <c r="B112" s="109"/>
      <c r="C112" s="109" t="s">
        <v>56</v>
      </c>
      <c r="D112" s="110" t="s">
        <v>26</v>
      </c>
      <c r="E112" s="108">
        <v>4112</v>
      </c>
      <c r="F112" s="108">
        <v>0</v>
      </c>
      <c r="G112" s="108">
        <v>3580.21</v>
      </c>
      <c r="H112" s="67">
        <v>0</v>
      </c>
      <c r="I112" s="68">
        <f t="shared" si="9"/>
        <v>87.06736381322958</v>
      </c>
      <c r="J112" s="69">
        <v>0</v>
      </c>
    </row>
    <row r="113" spans="1:10" s="1" customFormat="1" ht="29.25" customHeight="1">
      <c r="A113" s="109"/>
      <c r="B113" s="109"/>
      <c r="C113" s="109" t="s">
        <v>130</v>
      </c>
      <c r="D113" s="110" t="s">
        <v>131</v>
      </c>
      <c r="E113" s="108">
        <v>6327</v>
      </c>
      <c r="F113" s="108">
        <v>0</v>
      </c>
      <c r="G113" s="108">
        <v>6326.57</v>
      </c>
      <c r="H113" s="67">
        <v>0</v>
      </c>
      <c r="I113" s="68">
        <f t="shared" si="9"/>
        <v>99.99320373004583</v>
      </c>
      <c r="J113" s="69">
        <v>0</v>
      </c>
    </row>
    <row r="114" spans="1:10" s="1" customFormat="1" ht="33" customHeight="1">
      <c r="A114" s="109"/>
      <c r="B114" s="111" t="s">
        <v>132</v>
      </c>
      <c r="C114" s="64"/>
      <c r="D114" s="113" t="s">
        <v>133</v>
      </c>
      <c r="E114" s="61">
        <f>SUM(E116:E116)</f>
        <v>19200</v>
      </c>
      <c r="F114" s="61">
        <v>0</v>
      </c>
      <c r="G114" s="61">
        <f>SUM(G115:G116)</f>
        <v>19289.58</v>
      </c>
      <c r="H114" s="61">
        <v>0</v>
      </c>
      <c r="I114" s="62">
        <f t="shared" si="9"/>
        <v>100.46656250000001</v>
      </c>
      <c r="J114" s="69">
        <v>0</v>
      </c>
    </row>
    <row r="115" spans="1:10" s="1" customFormat="1" ht="33" customHeight="1">
      <c r="A115" s="109"/>
      <c r="B115" s="111"/>
      <c r="C115" s="64" t="s">
        <v>37</v>
      </c>
      <c r="D115" s="110" t="s">
        <v>38</v>
      </c>
      <c r="E115" s="67">
        <v>0</v>
      </c>
      <c r="F115" s="67">
        <v>0</v>
      </c>
      <c r="G115" s="67">
        <v>89.58</v>
      </c>
      <c r="H115" s="67">
        <v>0</v>
      </c>
      <c r="I115" s="68">
        <v>0</v>
      </c>
      <c r="J115" s="69">
        <v>0</v>
      </c>
    </row>
    <row r="116" spans="1:10" s="1" customFormat="1" ht="35.25" customHeight="1">
      <c r="A116" s="109"/>
      <c r="B116" s="109"/>
      <c r="C116" s="64" t="s">
        <v>130</v>
      </c>
      <c r="D116" s="110" t="s">
        <v>131</v>
      </c>
      <c r="E116" s="67">
        <v>19200</v>
      </c>
      <c r="F116" s="67">
        <v>0</v>
      </c>
      <c r="G116" s="67">
        <v>19200</v>
      </c>
      <c r="H116" s="67">
        <v>0</v>
      </c>
      <c r="I116" s="62">
        <f aca="true" t="shared" si="10" ref="I116:I121">G116/E116*100</f>
        <v>100</v>
      </c>
      <c r="J116" s="69">
        <v>0</v>
      </c>
    </row>
    <row r="117" spans="1:10" s="1" customFormat="1" ht="35.25" customHeight="1">
      <c r="A117" s="109"/>
      <c r="B117" s="111" t="s">
        <v>134</v>
      </c>
      <c r="C117" s="57"/>
      <c r="D117" s="112" t="s">
        <v>135</v>
      </c>
      <c r="E117" s="61">
        <f>E118</f>
        <v>70778</v>
      </c>
      <c r="F117" s="61">
        <v>0</v>
      </c>
      <c r="G117" s="61">
        <f>G118</f>
        <v>70777.61</v>
      </c>
      <c r="H117" s="61">
        <v>0</v>
      </c>
      <c r="I117" s="62">
        <f t="shared" si="10"/>
        <v>99.99944898132188</v>
      </c>
      <c r="J117" s="69">
        <v>0</v>
      </c>
    </row>
    <row r="118" spans="1:10" s="1" customFormat="1" ht="35.25" customHeight="1">
      <c r="A118" s="109"/>
      <c r="B118" s="109"/>
      <c r="C118" s="64" t="s">
        <v>130</v>
      </c>
      <c r="D118" s="110" t="s">
        <v>131</v>
      </c>
      <c r="E118" s="67">
        <v>70778</v>
      </c>
      <c r="F118" s="67">
        <v>0</v>
      </c>
      <c r="G118" s="67">
        <v>70777.61</v>
      </c>
      <c r="H118" s="67">
        <v>0</v>
      </c>
      <c r="I118" s="68">
        <f t="shared" si="10"/>
        <v>99.99944898132188</v>
      </c>
      <c r="J118" s="69">
        <v>0</v>
      </c>
    </row>
    <row r="119" spans="1:10" s="1" customFormat="1" ht="24" customHeight="1">
      <c r="A119" s="109"/>
      <c r="B119" s="111" t="s">
        <v>136</v>
      </c>
      <c r="C119" s="57"/>
      <c r="D119" s="112" t="s">
        <v>137</v>
      </c>
      <c r="E119" s="61">
        <f>E121+E122+E120</f>
        <v>64438</v>
      </c>
      <c r="F119" s="61">
        <v>0</v>
      </c>
      <c r="G119" s="61">
        <f>G121+G122+G120</f>
        <v>62429</v>
      </c>
      <c r="H119" s="61">
        <v>0</v>
      </c>
      <c r="I119" s="62">
        <f t="shared" si="10"/>
        <v>96.88227443433999</v>
      </c>
      <c r="J119" s="69">
        <v>0</v>
      </c>
    </row>
    <row r="120" spans="1:10" s="1" customFormat="1" ht="24" customHeight="1">
      <c r="A120" s="109"/>
      <c r="B120" s="111"/>
      <c r="C120" s="64" t="s">
        <v>31</v>
      </c>
      <c r="D120" s="110" t="s">
        <v>32</v>
      </c>
      <c r="E120" s="67">
        <v>3000</v>
      </c>
      <c r="F120" s="67">
        <v>0</v>
      </c>
      <c r="G120" s="67">
        <v>967</v>
      </c>
      <c r="H120" s="67">
        <v>0</v>
      </c>
      <c r="I120" s="68">
        <f t="shared" si="10"/>
        <v>32.233333333333334</v>
      </c>
      <c r="J120" s="69">
        <v>0</v>
      </c>
    </row>
    <row r="121" spans="1:10" s="1" customFormat="1" ht="24" customHeight="1">
      <c r="A121" s="109"/>
      <c r="B121" s="109"/>
      <c r="C121" s="64" t="s">
        <v>37</v>
      </c>
      <c r="D121" s="110" t="s">
        <v>38</v>
      </c>
      <c r="E121" s="67">
        <v>50</v>
      </c>
      <c r="F121" s="67">
        <v>0</v>
      </c>
      <c r="G121" s="67">
        <v>74</v>
      </c>
      <c r="H121" s="67">
        <v>0</v>
      </c>
      <c r="I121" s="68">
        <f t="shared" si="10"/>
        <v>148</v>
      </c>
      <c r="J121" s="69">
        <v>0</v>
      </c>
    </row>
    <row r="122" spans="1:10" s="1" customFormat="1" ht="34.5" customHeight="1">
      <c r="A122" s="109"/>
      <c r="B122" s="109"/>
      <c r="C122" s="64" t="s">
        <v>130</v>
      </c>
      <c r="D122" s="110" t="s">
        <v>131</v>
      </c>
      <c r="E122" s="67">
        <v>61388</v>
      </c>
      <c r="F122" s="67">
        <v>0</v>
      </c>
      <c r="G122" s="67">
        <v>61388</v>
      </c>
      <c r="H122" s="67">
        <v>0</v>
      </c>
      <c r="I122" s="68">
        <f aca="true" t="shared" si="11" ref="I122:I141">G122/E122*100</f>
        <v>100</v>
      </c>
      <c r="J122" s="69">
        <v>0</v>
      </c>
    </row>
    <row r="123" spans="1:10" s="1" customFormat="1" ht="24" customHeight="1">
      <c r="A123" s="111"/>
      <c r="B123" s="111" t="s">
        <v>138</v>
      </c>
      <c r="C123" s="57"/>
      <c r="D123" s="112" t="s">
        <v>139</v>
      </c>
      <c r="E123" s="61">
        <f>E124</f>
        <v>650</v>
      </c>
      <c r="F123" s="61">
        <v>0</v>
      </c>
      <c r="G123" s="61">
        <f>G124</f>
        <v>975.2</v>
      </c>
      <c r="H123" s="61">
        <v>0</v>
      </c>
      <c r="I123" s="62">
        <f t="shared" si="11"/>
        <v>150.03076923076924</v>
      </c>
      <c r="J123" s="69">
        <v>0</v>
      </c>
    </row>
    <row r="124" spans="1:10" s="1" customFormat="1" ht="24" customHeight="1">
      <c r="A124" s="109"/>
      <c r="B124" s="109"/>
      <c r="C124" s="64" t="s">
        <v>31</v>
      </c>
      <c r="D124" s="110" t="s">
        <v>32</v>
      </c>
      <c r="E124" s="67">
        <v>650</v>
      </c>
      <c r="F124" s="67">
        <v>0</v>
      </c>
      <c r="G124" s="67">
        <v>975.2</v>
      </c>
      <c r="H124" s="67">
        <v>0</v>
      </c>
      <c r="I124" s="68">
        <f t="shared" si="11"/>
        <v>150.03076923076924</v>
      </c>
      <c r="J124" s="69">
        <v>0</v>
      </c>
    </row>
    <row r="125" spans="1:10" s="1" customFormat="1" ht="24" customHeight="1">
      <c r="A125" s="109"/>
      <c r="B125" s="111" t="s">
        <v>297</v>
      </c>
      <c r="C125" s="57"/>
      <c r="D125" s="112" t="s">
        <v>290</v>
      </c>
      <c r="E125" s="61">
        <f>E126</f>
        <v>61733</v>
      </c>
      <c r="F125" s="61">
        <f>F126</f>
        <v>0</v>
      </c>
      <c r="G125" s="61">
        <f>G126</f>
        <v>61732.76</v>
      </c>
      <c r="H125" s="61">
        <f>H126</f>
        <v>0</v>
      </c>
      <c r="I125" s="62">
        <f>I126</f>
        <v>99.99961122900231</v>
      </c>
      <c r="J125" s="82">
        <v>0</v>
      </c>
    </row>
    <row r="126" spans="1:10" s="1" customFormat="1" ht="40.5" customHeight="1">
      <c r="A126" s="109"/>
      <c r="B126" s="109"/>
      <c r="C126" s="64" t="s">
        <v>56</v>
      </c>
      <c r="D126" s="110" t="s">
        <v>26</v>
      </c>
      <c r="E126" s="67">
        <v>61733</v>
      </c>
      <c r="F126" s="67">
        <v>0</v>
      </c>
      <c r="G126" s="67">
        <v>61732.76</v>
      </c>
      <c r="H126" s="67">
        <v>0</v>
      </c>
      <c r="I126" s="68">
        <f t="shared" si="11"/>
        <v>99.99961122900231</v>
      </c>
      <c r="J126" s="69">
        <v>0</v>
      </c>
    </row>
    <row r="127" spans="1:10" s="1" customFormat="1" ht="24" customHeight="1">
      <c r="A127" s="111"/>
      <c r="B127" s="111" t="s">
        <v>140</v>
      </c>
      <c r="C127" s="57"/>
      <c r="D127" s="112" t="s">
        <v>21</v>
      </c>
      <c r="E127" s="61">
        <f>SUM(E128:E129)</f>
        <v>64900</v>
      </c>
      <c r="F127" s="61">
        <v>0</v>
      </c>
      <c r="G127" s="61">
        <f>SUM(G128:G129)</f>
        <v>64400</v>
      </c>
      <c r="H127" s="61">
        <v>0</v>
      </c>
      <c r="I127" s="62">
        <f t="shared" si="11"/>
        <v>99.22958397534669</v>
      </c>
      <c r="J127" s="69">
        <v>0</v>
      </c>
    </row>
    <row r="128" spans="1:10" s="1" customFormat="1" ht="42" customHeight="1">
      <c r="A128" s="111"/>
      <c r="B128" s="111"/>
      <c r="C128" s="64" t="s">
        <v>56</v>
      </c>
      <c r="D128" s="110" t="s">
        <v>26</v>
      </c>
      <c r="E128" s="67">
        <v>7000</v>
      </c>
      <c r="F128" s="67">
        <v>0</v>
      </c>
      <c r="G128" s="67">
        <v>6500</v>
      </c>
      <c r="H128" s="67">
        <v>0</v>
      </c>
      <c r="I128" s="68">
        <f t="shared" si="11"/>
        <v>92.85714285714286</v>
      </c>
      <c r="J128" s="69">
        <v>0</v>
      </c>
    </row>
    <row r="129" spans="1:10" s="1" customFormat="1" ht="33.75" customHeight="1">
      <c r="A129" s="109"/>
      <c r="B129" s="109"/>
      <c r="C129" s="64" t="s">
        <v>130</v>
      </c>
      <c r="D129" s="110" t="s">
        <v>131</v>
      </c>
      <c r="E129" s="67">
        <v>57900</v>
      </c>
      <c r="F129" s="67">
        <v>0</v>
      </c>
      <c r="G129" s="67">
        <v>57900</v>
      </c>
      <c r="H129" s="67">
        <v>0</v>
      </c>
      <c r="I129" s="68">
        <f t="shared" si="11"/>
        <v>100</v>
      </c>
      <c r="J129" s="69">
        <v>0</v>
      </c>
    </row>
    <row r="130" spans="1:10" s="1" customFormat="1" ht="33.75" customHeight="1">
      <c r="A130" s="114" t="s">
        <v>141</v>
      </c>
      <c r="B130" s="114"/>
      <c r="C130" s="83"/>
      <c r="D130" s="115" t="s">
        <v>142</v>
      </c>
      <c r="E130" s="89">
        <f>E131</f>
        <v>103133.33</v>
      </c>
      <c r="F130" s="89">
        <v>0</v>
      </c>
      <c r="G130" s="89">
        <f>G131</f>
        <v>103132.48</v>
      </c>
      <c r="H130" s="89">
        <v>0</v>
      </c>
      <c r="I130" s="33">
        <f t="shared" si="11"/>
        <v>99.99917582414918</v>
      </c>
      <c r="J130" s="93">
        <v>0</v>
      </c>
    </row>
    <row r="131" spans="1:10" s="1" customFormat="1" ht="33.75" customHeight="1">
      <c r="A131" s="111"/>
      <c r="B131" s="111" t="s">
        <v>143</v>
      </c>
      <c r="C131" s="57"/>
      <c r="D131" s="112" t="s">
        <v>21</v>
      </c>
      <c r="E131" s="61">
        <f>E132+E133</f>
        <v>103133.33</v>
      </c>
      <c r="F131" s="61">
        <v>0</v>
      </c>
      <c r="G131" s="61">
        <f>G132+G133</f>
        <v>103132.48</v>
      </c>
      <c r="H131" s="61">
        <v>0</v>
      </c>
      <c r="I131" s="62">
        <f t="shared" si="11"/>
        <v>99.99917582414918</v>
      </c>
      <c r="J131" s="69">
        <v>0</v>
      </c>
    </row>
    <row r="132" spans="1:10" s="1" customFormat="1" ht="54.75" customHeight="1">
      <c r="A132" s="109"/>
      <c r="B132" s="109"/>
      <c r="C132" s="64" t="s">
        <v>121</v>
      </c>
      <c r="D132" s="110" t="s">
        <v>17</v>
      </c>
      <c r="E132" s="67">
        <v>97947.86</v>
      </c>
      <c r="F132" s="67">
        <v>0</v>
      </c>
      <c r="G132" s="67">
        <v>97947.04</v>
      </c>
      <c r="H132" s="67">
        <v>0</v>
      </c>
      <c r="I132" s="68">
        <f t="shared" si="11"/>
        <v>99.99916281989213</v>
      </c>
      <c r="J132" s="69">
        <v>0</v>
      </c>
    </row>
    <row r="133" spans="1:10" s="1" customFormat="1" ht="57" customHeight="1">
      <c r="A133" s="109"/>
      <c r="B133" s="109"/>
      <c r="C133" s="64" t="s">
        <v>122</v>
      </c>
      <c r="D133" s="110" t="s">
        <v>17</v>
      </c>
      <c r="E133" s="67">
        <v>5185.47</v>
      </c>
      <c r="F133" s="67">
        <v>0</v>
      </c>
      <c r="G133" s="67">
        <v>5185.44</v>
      </c>
      <c r="H133" s="67">
        <v>0</v>
      </c>
      <c r="I133" s="68">
        <f t="shared" si="11"/>
        <v>99.99942146034977</v>
      </c>
      <c r="J133" s="69">
        <v>0</v>
      </c>
    </row>
    <row r="134" spans="1:10" s="1" customFormat="1" ht="24" customHeight="1">
      <c r="A134" s="102">
        <v>854</v>
      </c>
      <c r="B134" s="102"/>
      <c r="C134" s="102"/>
      <c r="D134" s="103" t="s">
        <v>144</v>
      </c>
      <c r="E134" s="104">
        <f>SUM(E135)</f>
        <v>68848</v>
      </c>
      <c r="F134" s="104">
        <f>SUM(F135)</f>
        <v>0</v>
      </c>
      <c r="G134" s="104">
        <f>SUM(G135)</f>
        <v>68848</v>
      </c>
      <c r="H134" s="56">
        <v>0</v>
      </c>
      <c r="I134" s="33">
        <f t="shared" si="11"/>
        <v>100</v>
      </c>
      <c r="J134" s="93">
        <v>0</v>
      </c>
    </row>
    <row r="135" spans="1:10" s="1" customFormat="1" ht="24" customHeight="1">
      <c r="A135" s="105"/>
      <c r="B135" s="105">
        <v>85415</v>
      </c>
      <c r="C135" s="105"/>
      <c r="D135" s="106" t="s">
        <v>145</v>
      </c>
      <c r="E135" s="107">
        <f>E136</f>
        <v>68848</v>
      </c>
      <c r="F135" s="107">
        <f>SUM(F136:F136)</f>
        <v>0</v>
      </c>
      <c r="G135" s="107">
        <f>SUM(G136:G136)</f>
        <v>68848</v>
      </c>
      <c r="H135" s="61">
        <v>0</v>
      </c>
      <c r="I135" s="62">
        <f t="shared" si="11"/>
        <v>100</v>
      </c>
      <c r="J135" s="69">
        <v>0</v>
      </c>
    </row>
    <row r="136" spans="1:10" s="1" customFormat="1" ht="34.5" customHeight="1">
      <c r="A136" s="109"/>
      <c r="B136" s="109"/>
      <c r="C136" s="64" t="s">
        <v>130</v>
      </c>
      <c r="D136" s="110" t="s">
        <v>131</v>
      </c>
      <c r="E136" s="108">
        <v>68848</v>
      </c>
      <c r="F136" s="108">
        <v>0</v>
      </c>
      <c r="G136" s="108">
        <v>68848</v>
      </c>
      <c r="H136" s="67">
        <v>0</v>
      </c>
      <c r="I136" s="68">
        <f t="shared" si="11"/>
        <v>100</v>
      </c>
      <c r="J136" s="69">
        <v>0</v>
      </c>
    </row>
    <row r="137" spans="1:11" s="1" customFormat="1" ht="24" customHeight="1">
      <c r="A137" s="116" t="s">
        <v>146</v>
      </c>
      <c r="B137" s="116"/>
      <c r="C137" s="117"/>
      <c r="D137" s="103" t="s">
        <v>147</v>
      </c>
      <c r="E137" s="104">
        <f>E138+E143</f>
        <v>19500</v>
      </c>
      <c r="F137" s="104">
        <f>F138+F143</f>
        <v>0</v>
      </c>
      <c r="G137" s="104">
        <f>G138+G143</f>
        <v>22088.65</v>
      </c>
      <c r="H137" s="56">
        <f>H138+H143</f>
        <v>0</v>
      </c>
      <c r="I137" s="33">
        <f t="shared" si="11"/>
        <v>113.27512820512821</v>
      </c>
      <c r="J137" s="93">
        <v>0</v>
      </c>
      <c r="K137" s="13"/>
    </row>
    <row r="138" spans="1:11" s="1" customFormat="1" ht="24" customHeight="1">
      <c r="A138" s="118"/>
      <c r="B138" s="118" t="s">
        <v>148</v>
      </c>
      <c r="C138" s="118"/>
      <c r="D138" s="119" t="s">
        <v>149</v>
      </c>
      <c r="E138" s="120">
        <f>E139+E140+E141+E142</f>
        <v>17000</v>
      </c>
      <c r="F138" s="120">
        <v>0</v>
      </c>
      <c r="G138" s="120">
        <f>G139+G140+G141+G142</f>
        <v>19596.75</v>
      </c>
      <c r="H138" s="61">
        <v>0</v>
      </c>
      <c r="I138" s="62">
        <f t="shared" si="11"/>
        <v>115.27499999999999</v>
      </c>
      <c r="J138" s="69">
        <v>0</v>
      </c>
      <c r="K138" s="13"/>
    </row>
    <row r="139" spans="1:11" s="1" customFormat="1" ht="24" customHeight="1">
      <c r="A139" s="118"/>
      <c r="B139" s="118"/>
      <c r="C139" s="121" t="s">
        <v>12</v>
      </c>
      <c r="D139" s="65" t="s">
        <v>13</v>
      </c>
      <c r="E139" s="122">
        <v>1000</v>
      </c>
      <c r="F139" s="122">
        <v>0</v>
      </c>
      <c r="G139" s="122">
        <v>902.68</v>
      </c>
      <c r="H139" s="67">
        <v>0</v>
      </c>
      <c r="I139" s="68">
        <f t="shared" si="11"/>
        <v>90.26799999999999</v>
      </c>
      <c r="J139" s="69">
        <v>0</v>
      </c>
      <c r="K139" s="13"/>
    </row>
    <row r="140" spans="1:11" s="1" customFormat="1" ht="24" customHeight="1">
      <c r="A140" s="118"/>
      <c r="B140" s="118"/>
      <c r="C140" s="121" t="s">
        <v>31</v>
      </c>
      <c r="D140" s="88" t="s">
        <v>32</v>
      </c>
      <c r="E140" s="122">
        <v>15000</v>
      </c>
      <c r="F140" s="122">
        <v>0</v>
      </c>
      <c r="G140" s="122">
        <v>16011.66</v>
      </c>
      <c r="H140" s="67">
        <v>0</v>
      </c>
      <c r="I140" s="68">
        <f t="shared" si="11"/>
        <v>106.74440000000001</v>
      </c>
      <c r="J140" s="69">
        <v>0</v>
      </c>
      <c r="K140" s="13"/>
    </row>
    <row r="141" spans="1:11" s="1" customFormat="1" ht="24" customHeight="1">
      <c r="A141" s="118"/>
      <c r="B141" s="118"/>
      <c r="C141" s="121" t="s">
        <v>18</v>
      </c>
      <c r="D141" s="88" t="s">
        <v>19</v>
      </c>
      <c r="E141" s="122">
        <v>1000</v>
      </c>
      <c r="F141" s="122">
        <v>0</v>
      </c>
      <c r="G141" s="122">
        <v>2449.15</v>
      </c>
      <c r="H141" s="67">
        <v>0</v>
      </c>
      <c r="I141" s="68">
        <f t="shared" si="11"/>
        <v>244.915</v>
      </c>
      <c r="J141" s="69">
        <v>0</v>
      </c>
      <c r="K141" s="13"/>
    </row>
    <row r="142" spans="1:11" s="1" customFormat="1" ht="24" customHeight="1">
      <c r="A142" s="118"/>
      <c r="B142" s="118"/>
      <c r="C142" s="121" t="s">
        <v>37</v>
      </c>
      <c r="D142" s="110" t="s">
        <v>38</v>
      </c>
      <c r="E142" s="122">
        <v>0</v>
      </c>
      <c r="F142" s="122">
        <v>0</v>
      </c>
      <c r="G142" s="122">
        <v>233.26</v>
      </c>
      <c r="H142" s="67">
        <v>0</v>
      </c>
      <c r="I142" s="68">
        <v>0</v>
      </c>
      <c r="J142" s="69">
        <v>0</v>
      </c>
      <c r="K142" s="13"/>
    </row>
    <row r="143" spans="1:11" s="1" customFormat="1" ht="24" customHeight="1">
      <c r="A143" s="118"/>
      <c r="B143" s="118" t="s">
        <v>150</v>
      </c>
      <c r="C143" s="121"/>
      <c r="D143" s="112" t="s">
        <v>151</v>
      </c>
      <c r="E143" s="120">
        <f>E144</f>
        <v>2500</v>
      </c>
      <c r="F143" s="120">
        <v>0</v>
      </c>
      <c r="G143" s="120">
        <f>G144</f>
        <v>2491.9</v>
      </c>
      <c r="H143" s="61">
        <v>0</v>
      </c>
      <c r="I143" s="62">
        <v>0</v>
      </c>
      <c r="J143" s="82">
        <v>0</v>
      </c>
      <c r="K143" s="13"/>
    </row>
    <row r="144" spans="1:11" s="1" customFormat="1" ht="24" customHeight="1">
      <c r="A144" s="118"/>
      <c r="B144" s="118"/>
      <c r="C144" s="121" t="s">
        <v>12</v>
      </c>
      <c r="D144" s="65" t="s">
        <v>13</v>
      </c>
      <c r="E144" s="122">
        <v>2500</v>
      </c>
      <c r="F144" s="122">
        <v>0</v>
      </c>
      <c r="G144" s="122">
        <v>2491.9</v>
      </c>
      <c r="H144" s="67">
        <v>0</v>
      </c>
      <c r="I144" s="68">
        <v>0</v>
      </c>
      <c r="J144" s="69">
        <v>0</v>
      </c>
      <c r="K144" s="13"/>
    </row>
    <row r="145" spans="1:10" s="14" customFormat="1" ht="24" customHeight="1">
      <c r="A145" s="123" t="s">
        <v>152</v>
      </c>
      <c r="B145" s="123"/>
      <c r="C145" s="123"/>
      <c r="D145" s="123"/>
      <c r="E145" s="124">
        <f>E6+E30+E37+E48+E56+E83+E92+E103+E134+E137+E130+E20+E53+E25+E17</f>
        <v>15100001.14</v>
      </c>
      <c r="F145" s="124">
        <f>F6+F30+F37+F48+F56+F83+F92+F103+F134+F137+F130+F20+F53+F25</f>
        <v>2184677</v>
      </c>
      <c r="G145" s="124">
        <f>G6+G30+G37+G48+G56+G83+G92+G103+G134+G137+G130+G20+G53+G25+G17</f>
        <v>15141007.32</v>
      </c>
      <c r="H145" s="124">
        <f>H6+H30+H37+H48+H56+H83+H92+H103+H134+H137+H130+H20+H53+H25</f>
        <v>1690270.02</v>
      </c>
      <c r="I145" s="33">
        <f>G145/E145*100</f>
        <v>100.27156408545808</v>
      </c>
      <c r="J145" s="34">
        <f>H145/F145*100</f>
        <v>77.36933285790073</v>
      </c>
    </row>
    <row r="146" spans="1:10" ht="15.75">
      <c r="A146" s="123"/>
      <c r="B146" s="123"/>
      <c r="C146" s="123"/>
      <c r="D146" s="123"/>
      <c r="E146" s="125">
        <f>E145+F145</f>
        <v>17284678.14</v>
      </c>
      <c r="F146" s="125"/>
      <c r="G146" s="125">
        <f>G145+H145</f>
        <v>16831277.34</v>
      </c>
      <c r="H146" s="125"/>
      <c r="I146" s="126">
        <f>G146/E146*100</f>
        <v>97.37686292838312</v>
      </c>
      <c r="J146" s="126"/>
    </row>
    <row r="147" spans="1:7" ht="15">
      <c r="A147" s="15"/>
      <c r="B147" s="15"/>
      <c r="C147" s="16"/>
      <c r="G147" s="17"/>
    </row>
    <row r="148" spans="1:7" ht="15">
      <c r="A148" s="15"/>
      <c r="B148" s="15"/>
      <c r="C148" s="16"/>
      <c r="G148" s="17"/>
    </row>
    <row r="149" spans="1:7" ht="15">
      <c r="A149" s="15"/>
      <c r="B149" s="15"/>
      <c r="C149" s="16"/>
      <c r="G149" s="17"/>
    </row>
    <row r="150" spans="1:7" ht="15">
      <c r="A150" s="15"/>
      <c r="B150" s="15"/>
      <c r="C150" s="16"/>
      <c r="G150" s="17"/>
    </row>
    <row r="151" spans="1:7" ht="15">
      <c r="A151" s="15"/>
      <c r="B151" s="15"/>
      <c r="C151" s="16"/>
      <c r="G151" s="17"/>
    </row>
    <row r="152" spans="1:7" ht="15">
      <c r="A152" s="15"/>
      <c r="B152" s="15"/>
      <c r="C152" s="16"/>
      <c r="G152" s="17"/>
    </row>
    <row r="153" spans="1:7" ht="15">
      <c r="A153" s="15"/>
      <c r="B153" s="15"/>
      <c r="C153" s="16"/>
      <c r="G153" s="17"/>
    </row>
    <row r="154" spans="1:7" ht="15">
      <c r="A154" s="15"/>
      <c r="B154" s="15"/>
      <c r="C154" s="16"/>
      <c r="G154" s="17"/>
    </row>
    <row r="155" spans="1:7" ht="15">
      <c r="A155" s="15"/>
      <c r="B155" s="15"/>
      <c r="C155" s="16"/>
      <c r="G155" s="17"/>
    </row>
    <row r="156" spans="1:7" ht="15">
      <c r="A156" s="15"/>
      <c r="B156" s="15"/>
      <c r="C156" s="16"/>
      <c r="G156" s="17"/>
    </row>
    <row r="157" spans="1:7" ht="15">
      <c r="A157" s="15"/>
      <c r="B157" s="15"/>
      <c r="C157" s="16"/>
      <c r="G157" s="17"/>
    </row>
    <row r="158" spans="1:7" ht="15">
      <c r="A158" s="15"/>
      <c r="B158" s="15"/>
      <c r="C158" s="16"/>
      <c r="G158" s="17"/>
    </row>
    <row r="159" spans="1:7" ht="15">
      <c r="A159" s="15"/>
      <c r="B159" s="15"/>
      <c r="C159" s="16"/>
      <c r="G159" s="17"/>
    </row>
    <row r="160" spans="1:7" ht="15">
      <c r="A160" s="15"/>
      <c r="B160" s="15"/>
      <c r="C160" s="16"/>
      <c r="G160" s="17"/>
    </row>
    <row r="161" spans="1:7" ht="15">
      <c r="A161" s="15"/>
      <c r="B161" s="15"/>
      <c r="C161" s="16"/>
      <c r="G161" s="17"/>
    </row>
    <row r="162" spans="1:7" ht="15">
      <c r="A162" s="15"/>
      <c r="B162" s="15"/>
      <c r="C162" s="16"/>
      <c r="G162" s="17"/>
    </row>
    <row r="163" spans="1:7" ht="15">
      <c r="A163" s="15"/>
      <c r="B163" s="15"/>
      <c r="C163" s="16"/>
      <c r="G163" s="17"/>
    </row>
    <row r="164" spans="1:7" ht="15">
      <c r="A164" s="15"/>
      <c r="B164" s="15"/>
      <c r="C164" s="16"/>
      <c r="G164" s="17"/>
    </row>
    <row r="165" spans="1:7" ht="15">
      <c r="A165" s="15"/>
      <c r="B165" s="15"/>
      <c r="C165" s="16"/>
      <c r="G165" s="17"/>
    </row>
    <row r="166" spans="1:7" ht="15">
      <c r="A166" s="15"/>
      <c r="B166" s="15"/>
      <c r="C166" s="16"/>
      <c r="G166" s="17"/>
    </row>
    <row r="167" spans="1:7" ht="15">
      <c r="A167" s="15"/>
      <c r="B167" s="15"/>
      <c r="C167" s="16"/>
      <c r="G167" s="17"/>
    </row>
    <row r="168" spans="1:7" ht="15">
      <c r="A168" s="15"/>
      <c r="B168" s="15"/>
      <c r="C168" s="16"/>
      <c r="G168" s="17"/>
    </row>
    <row r="169" spans="1:7" ht="15">
      <c r="A169" s="15"/>
      <c r="B169" s="15"/>
      <c r="C169" s="16"/>
      <c r="G169" s="17"/>
    </row>
    <row r="170" spans="1:7" ht="15">
      <c r="A170" s="15"/>
      <c r="B170" s="15"/>
      <c r="C170" s="16"/>
      <c r="G170" s="17"/>
    </row>
    <row r="171" spans="1:7" ht="15">
      <c r="A171" s="15"/>
      <c r="B171" s="15"/>
      <c r="C171" s="16"/>
      <c r="G171" s="17"/>
    </row>
    <row r="172" spans="1:7" ht="15">
      <c r="A172" s="15"/>
      <c r="B172" s="15"/>
      <c r="C172" s="16"/>
      <c r="G172" s="17"/>
    </row>
    <row r="173" spans="1:7" ht="15">
      <c r="A173" s="15"/>
      <c r="B173" s="15"/>
      <c r="C173" s="16"/>
      <c r="G173" s="17"/>
    </row>
    <row r="174" spans="1:7" ht="15">
      <c r="A174" s="15"/>
      <c r="B174" s="15"/>
      <c r="C174" s="16"/>
      <c r="G174" s="17"/>
    </row>
    <row r="175" spans="1:7" ht="15">
      <c r="A175" s="15"/>
      <c r="B175" s="15"/>
      <c r="C175" s="16"/>
      <c r="G175" s="17"/>
    </row>
    <row r="176" spans="1:7" ht="15">
      <c r="A176" s="15"/>
      <c r="B176" s="15"/>
      <c r="C176" s="16"/>
      <c r="G176" s="17"/>
    </row>
    <row r="177" spans="1:7" ht="15">
      <c r="A177" s="15"/>
      <c r="B177" s="15"/>
      <c r="C177" s="16"/>
      <c r="G177" s="17"/>
    </row>
    <row r="178" spans="1:7" ht="15">
      <c r="A178" s="15"/>
      <c r="B178" s="15"/>
      <c r="C178" s="16"/>
      <c r="G178" s="17"/>
    </row>
    <row r="179" spans="1:7" ht="15">
      <c r="A179" s="15"/>
      <c r="B179" s="15"/>
      <c r="C179" s="16"/>
      <c r="G179" s="17"/>
    </row>
    <row r="180" spans="1:7" ht="15">
      <c r="A180" s="15"/>
      <c r="B180" s="15"/>
      <c r="C180" s="16"/>
      <c r="G180" s="17"/>
    </row>
    <row r="181" spans="1:7" ht="15">
      <c r="A181" s="15"/>
      <c r="B181" s="15"/>
      <c r="C181" s="16"/>
      <c r="G181" s="17"/>
    </row>
    <row r="182" spans="1:7" ht="15">
      <c r="A182" s="15"/>
      <c r="B182" s="15"/>
      <c r="C182" s="16"/>
      <c r="G182" s="17"/>
    </row>
    <row r="183" spans="1:7" ht="15">
      <c r="A183" s="15"/>
      <c r="B183" s="15"/>
      <c r="C183" s="16"/>
      <c r="G183" s="17"/>
    </row>
    <row r="184" spans="1:7" ht="15">
      <c r="A184" s="15"/>
      <c r="B184" s="15"/>
      <c r="C184" s="16"/>
      <c r="G184" s="17"/>
    </row>
    <row r="185" spans="1:7" ht="15">
      <c r="A185" s="15"/>
      <c r="B185" s="15"/>
      <c r="C185" s="16"/>
      <c r="G185" s="17"/>
    </row>
    <row r="186" spans="1:7" ht="15">
      <c r="A186" s="15"/>
      <c r="B186" s="15"/>
      <c r="C186" s="16"/>
      <c r="G186" s="17"/>
    </row>
    <row r="187" spans="1:7" ht="15">
      <c r="A187" s="15"/>
      <c r="B187" s="15"/>
      <c r="C187" s="16"/>
      <c r="G187" s="17"/>
    </row>
    <row r="188" spans="1:7" ht="15">
      <c r="A188" s="15"/>
      <c r="B188" s="15"/>
      <c r="C188" s="16"/>
      <c r="G188" s="17"/>
    </row>
    <row r="189" spans="1:7" ht="15">
      <c r="A189" s="15"/>
      <c r="B189" s="15"/>
      <c r="C189" s="16"/>
      <c r="G189" s="17"/>
    </row>
    <row r="190" spans="1:7" ht="15">
      <c r="A190" s="15"/>
      <c r="B190" s="15"/>
      <c r="C190" s="16"/>
      <c r="G190" s="17"/>
    </row>
    <row r="191" spans="1:7" ht="15">
      <c r="A191" s="15"/>
      <c r="B191" s="15"/>
      <c r="C191" s="16"/>
      <c r="G191" s="17"/>
    </row>
    <row r="192" spans="1:7" ht="15">
      <c r="A192" s="15"/>
      <c r="B192" s="15"/>
      <c r="C192" s="16"/>
      <c r="G192" s="17"/>
    </row>
    <row r="193" spans="1:7" ht="15">
      <c r="A193" s="15"/>
      <c r="B193" s="15"/>
      <c r="C193" s="16"/>
      <c r="G193" s="17"/>
    </row>
    <row r="194" spans="1:7" ht="15">
      <c r="A194" s="15"/>
      <c r="B194" s="15"/>
      <c r="C194" s="16"/>
      <c r="G194" s="17"/>
    </row>
    <row r="195" spans="1:7" ht="15">
      <c r="A195" s="15"/>
      <c r="B195" s="15"/>
      <c r="C195" s="16"/>
      <c r="G195" s="17"/>
    </row>
    <row r="196" spans="1:7" ht="15">
      <c r="A196" s="15"/>
      <c r="B196" s="15"/>
      <c r="C196" s="16"/>
      <c r="G196" s="17"/>
    </row>
    <row r="197" spans="1:7" ht="15">
      <c r="A197" s="15"/>
      <c r="B197" s="15"/>
      <c r="C197" s="16"/>
      <c r="G197" s="17"/>
    </row>
    <row r="198" spans="1:7" ht="15">
      <c r="A198" s="15"/>
      <c r="B198" s="15"/>
      <c r="C198" s="16"/>
      <c r="G198" s="17"/>
    </row>
    <row r="199" spans="1:7" ht="15">
      <c r="A199" s="15"/>
      <c r="B199" s="15"/>
      <c r="C199" s="16"/>
      <c r="G199" s="17"/>
    </row>
    <row r="200" spans="1:7" ht="15">
      <c r="A200" s="15"/>
      <c r="B200" s="15"/>
      <c r="C200" s="16"/>
      <c r="G200" s="17"/>
    </row>
    <row r="201" spans="1:7" ht="15">
      <c r="A201" s="15"/>
      <c r="B201" s="15"/>
      <c r="C201" s="16"/>
      <c r="G201" s="17"/>
    </row>
    <row r="202" spans="1:7" ht="15">
      <c r="A202" s="15"/>
      <c r="B202" s="15"/>
      <c r="C202" s="16"/>
      <c r="G202" s="17"/>
    </row>
    <row r="203" spans="1:7" ht="15">
      <c r="A203" s="15"/>
      <c r="B203" s="15"/>
      <c r="C203" s="16"/>
      <c r="G203" s="17"/>
    </row>
    <row r="204" spans="1:7" ht="15">
      <c r="A204" s="15"/>
      <c r="B204" s="15"/>
      <c r="C204" s="16"/>
      <c r="G204" s="17"/>
    </row>
    <row r="205" spans="1:7" ht="15">
      <c r="A205" s="15"/>
      <c r="B205" s="15"/>
      <c r="C205" s="16"/>
      <c r="G205" s="17"/>
    </row>
    <row r="206" spans="1:7" ht="15">
      <c r="A206" s="15"/>
      <c r="B206" s="15"/>
      <c r="C206" s="16"/>
      <c r="G206" s="17"/>
    </row>
    <row r="207" spans="1:7" ht="15">
      <c r="A207" s="15"/>
      <c r="B207" s="15"/>
      <c r="C207" s="16"/>
      <c r="G207" s="17"/>
    </row>
    <row r="208" spans="1:7" ht="15">
      <c r="A208" s="15"/>
      <c r="B208" s="15"/>
      <c r="C208" s="16"/>
      <c r="G208" s="17"/>
    </row>
    <row r="209" spans="1:7" ht="15">
      <c r="A209" s="15"/>
      <c r="B209" s="15"/>
      <c r="C209" s="16"/>
      <c r="G209" s="17"/>
    </row>
    <row r="210" spans="1:7" ht="15">
      <c r="A210" s="15"/>
      <c r="B210" s="15"/>
      <c r="C210" s="16"/>
      <c r="G210" s="17"/>
    </row>
    <row r="211" spans="1:7" ht="15">
      <c r="A211" s="15"/>
      <c r="B211" s="15"/>
      <c r="C211" s="16"/>
      <c r="G211" s="17"/>
    </row>
    <row r="212" spans="1:7" ht="15">
      <c r="A212" s="15"/>
      <c r="B212" s="15"/>
      <c r="C212" s="16"/>
      <c r="G212" s="17"/>
    </row>
    <row r="213" spans="1:7" ht="15">
      <c r="A213" s="15"/>
      <c r="B213" s="15"/>
      <c r="C213" s="16"/>
      <c r="G213" s="17"/>
    </row>
    <row r="214" spans="1:7" ht="15">
      <c r="A214" s="15"/>
      <c r="B214" s="15"/>
      <c r="C214" s="16"/>
      <c r="G214" s="17"/>
    </row>
    <row r="215" spans="1:7" ht="15">
      <c r="A215" s="15"/>
      <c r="B215" s="15"/>
      <c r="C215" s="16"/>
      <c r="G215" s="17"/>
    </row>
    <row r="216" spans="1:7" ht="15">
      <c r="A216" s="15"/>
      <c r="B216" s="15"/>
      <c r="C216" s="16"/>
      <c r="G216" s="17"/>
    </row>
    <row r="217" spans="1:7" ht="15">
      <c r="A217" s="15"/>
      <c r="B217" s="15"/>
      <c r="C217" s="16"/>
      <c r="G217" s="17"/>
    </row>
    <row r="218" spans="1:7" ht="15">
      <c r="A218" s="15"/>
      <c r="B218" s="15"/>
      <c r="C218" s="16"/>
      <c r="G218" s="17"/>
    </row>
    <row r="219" spans="1:7" ht="15">
      <c r="A219" s="15"/>
      <c r="B219" s="15"/>
      <c r="C219" s="16"/>
      <c r="G219" s="17"/>
    </row>
    <row r="220" spans="1:7" ht="15">
      <c r="A220" s="15"/>
      <c r="B220" s="15"/>
      <c r="C220" s="16"/>
      <c r="G220" s="17"/>
    </row>
    <row r="221" spans="1:7" ht="15">
      <c r="A221" s="15"/>
      <c r="B221" s="15"/>
      <c r="C221" s="16"/>
      <c r="G221" s="17"/>
    </row>
    <row r="222" spans="1:7" ht="15">
      <c r="A222" s="15"/>
      <c r="B222" s="15"/>
      <c r="C222" s="16"/>
      <c r="G222" s="17"/>
    </row>
    <row r="223" spans="1:7" ht="15">
      <c r="A223" s="15"/>
      <c r="B223" s="15"/>
      <c r="C223" s="16"/>
      <c r="G223" s="17"/>
    </row>
    <row r="224" spans="1:7" ht="15">
      <c r="A224" s="15"/>
      <c r="B224" s="15"/>
      <c r="C224" s="16"/>
      <c r="G224" s="17"/>
    </row>
    <row r="225" spans="1:7" ht="15">
      <c r="A225" s="15"/>
      <c r="B225" s="15"/>
      <c r="C225" s="16"/>
      <c r="G225" s="17"/>
    </row>
    <row r="226" spans="1:7" ht="15">
      <c r="A226" s="15"/>
      <c r="B226" s="15"/>
      <c r="C226" s="16"/>
      <c r="G226" s="17"/>
    </row>
    <row r="227" spans="1:7" ht="15">
      <c r="A227" s="15"/>
      <c r="B227" s="15"/>
      <c r="C227" s="16"/>
      <c r="G227" s="17"/>
    </row>
    <row r="228" spans="1:7" ht="15">
      <c r="A228" s="15"/>
      <c r="B228" s="15"/>
      <c r="C228" s="16"/>
      <c r="G228" s="17"/>
    </row>
    <row r="229" spans="1:7" ht="15">
      <c r="A229" s="15"/>
      <c r="B229" s="15"/>
      <c r="C229" s="16"/>
      <c r="G229" s="17"/>
    </row>
    <row r="230" spans="1:7" ht="15">
      <c r="A230" s="15"/>
      <c r="B230" s="15"/>
      <c r="C230" s="16"/>
      <c r="G230" s="17"/>
    </row>
    <row r="231" spans="1:7" ht="15">
      <c r="A231" s="15"/>
      <c r="B231" s="15"/>
      <c r="C231" s="16"/>
      <c r="G231" s="17"/>
    </row>
    <row r="232" spans="1:7" ht="15">
      <c r="A232" s="15"/>
      <c r="B232" s="15"/>
      <c r="C232" s="16"/>
      <c r="G232" s="17"/>
    </row>
    <row r="233" spans="1:7" ht="15">
      <c r="A233" s="15"/>
      <c r="B233" s="15"/>
      <c r="C233" s="16"/>
      <c r="G233" s="17"/>
    </row>
    <row r="234" spans="1:7" ht="15">
      <c r="A234" s="15"/>
      <c r="B234" s="15"/>
      <c r="C234" s="16"/>
      <c r="G234" s="17"/>
    </row>
    <row r="235" spans="1:7" ht="15">
      <c r="A235" s="15"/>
      <c r="B235" s="15"/>
      <c r="C235" s="16"/>
      <c r="G235" s="17"/>
    </row>
    <row r="236" spans="1:7" ht="15">
      <c r="A236" s="15"/>
      <c r="B236" s="15"/>
      <c r="C236" s="16"/>
      <c r="G236" s="17"/>
    </row>
    <row r="237" spans="1:7" ht="15">
      <c r="A237" s="15"/>
      <c r="B237" s="15"/>
      <c r="C237" s="16"/>
      <c r="G237" s="17"/>
    </row>
    <row r="238" spans="1:7" ht="15">
      <c r="A238" s="15"/>
      <c r="B238" s="15"/>
      <c r="C238" s="16"/>
      <c r="G238" s="17"/>
    </row>
    <row r="239" spans="1:7" ht="15">
      <c r="A239" s="15"/>
      <c r="B239" s="15"/>
      <c r="C239" s="16"/>
      <c r="G239" s="17"/>
    </row>
    <row r="240" spans="1:7" ht="15">
      <c r="A240" s="15"/>
      <c r="B240" s="15"/>
      <c r="C240" s="16"/>
      <c r="G240" s="17"/>
    </row>
    <row r="241" spans="1:7" ht="15">
      <c r="A241" s="15"/>
      <c r="B241" s="15"/>
      <c r="C241" s="16"/>
      <c r="G241" s="17"/>
    </row>
    <row r="242" spans="1:7" ht="15">
      <c r="A242" s="15"/>
      <c r="B242" s="15"/>
      <c r="C242" s="16"/>
      <c r="G242" s="17"/>
    </row>
    <row r="243" spans="1:7" ht="15">
      <c r="A243" s="15"/>
      <c r="B243" s="15"/>
      <c r="C243" s="16"/>
      <c r="G243" s="17"/>
    </row>
    <row r="244" spans="1:7" ht="15">
      <c r="A244" s="15"/>
      <c r="B244" s="15"/>
      <c r="C244" s="16"/>
      <c r="G244" s="17"/>
    </row>
    <row r="245" spans="1:7" ht="15">
      <c r="A245" s="15"/>
      <c r="B245" s="15"/>
      <c r="C245" s="16"/>
      <c r="G245" s="17"/>
    </row>
    <row r="246" spans="1:7" ht="15">
      <c r="A246" s="15"/>
      <c r="B246" s="15"/>
      <c r="C246" s="16"/>
      <c r="G246" s="17"/>
    </row>
    <row r="247" spans="1:7" ht="15">
      <c r="A247" s="15"/>
      <c r="B247" s="15"/>
      <c r="C247" s="16"/>
      <c r="G247" s="17"/>
    </row>
    <row r="248" spans="1:7" ht="15">
      <c r="A248" s="15"/>
      <c r="B248" s="15"/>
      <c r="C248" s="16"/>
      <c r="G248" s="17"/>
    </row>
    <row r="249" spans="1:7" ht="15">
      <c r="A249" s="15"/>
      <c r="B249" s="15"/>
      <c r="C249" s="16"/>
      <c r="G249" s="17"/>
    </row>
    <row r="250" spans="1:7" ht="15">
      <c r="A250" s="15"/>
      <c r="B250" s="15"/>
      <c r="C250" s="16"/>
      <c r="G250" s="17"/>
    </row>
    <row r="251" spans="1:7" ht="15">
      <c r="A251" s="15"/>
      <c r="B251" s="15"/>
      <c r="C251" s="16"/>
      <c r="G251" s="17"/>
    </row>
    <row r="252" spans="1:7" ht="15">
      <c r="A252" s="15"/>
      <c r="B252" s="15"/>
      <c r="C252" s="16"/>
      <c r="G252" s="17"/>
    </row>
    <row r="253" spans="1:7" ht="15">
      <c r="A253" s="15"/>
      <c r="B253" s="15"/>
      <c r="C253" s="16"/>
      <c r="G253" s="17"/>
    </row>
    <row r="254" spans="1:7" ht="15">
      <c r="A254" s="15"/>
      <c r="B254" s="15"/>
      <c r="C254" s="16"/>
      <c r="G254" s="17"/>
    </row>
    <row r="255" spans="1:7" ht="15">
      <c r="A255" s="15"/>
      <c r="B255" s="15"/>
      <c r="C255" s="16"/>
      <c r="G255" s="17"/>
    </row>
    <row r="256" spans="1:7" ht="15">
      <c r="A256" s="15"/>
      <c r="B256" s="15"/>
      <c r="C256" s="16"/>
      <c r="G256" s="17"/>
    </row>
    <row r="257" spans="1:7" ht="15">
      <c r="A257" s="15"/>
      <c r="B257" s="15"/>
      <c r="C257" s="16"/>
      <c r="G257" s="17"/>
    </row>
    <row r="258" spans="1:7" ht="15">
      <c r="A258" s="15"/>
      <c r="B258" s="15"/>
      <c r="C258" s="16"/>
      <c r="G258" s="17"/>
    </row>
    <row r="259" spans="1:7" ht="15">
      <c r="A259" s="15"/>
      <c r="B259" s="15"/>
      <c r="C259" s="16"/>
      <c r="G259" s="17"/>
    </row>
    <row r="260" spans="1:7" ht="15">
      <c r="A260" s="15"/>
      <c r="B260" s="15"/>
      <c r="C260" s="16"/>
      <c r="G260" s="17"/>
    </row>
    <row r="261" spans="1:7" ht="15">
      <c r="A261" s="15"/>
      <c r="B261" s="15"/>
      <c r="C261" s="16"/>
      <c r="G261" s="17"/>
    </row>
    <row r="262" spans="1:7" ht="15">
      <c r="A262" s="15"/>
      <c r="B262" s="15"/>
      <c r="C262" s="16"/>
      <c r="G262" s="17"/>
    </row>
    <row r="263" spans="1:7" ht="15">
      <c r="A263" s="15"/>
      <c r="B263" s="15"/>
      <c r="C263" s="16"/>
      <c r="G263" s="17"/>
    </row>
    <row r="264" spans="1:7" ht="15">
      <c r="A264" s="15"/>
      <c r="B264" s="15"/>
      <c r="C264" s="16"/>
      <c r="G264" s="17"/>
    </row>
    <row r="265" spans="1:7" ht="15">
      <c r="A265" s="15"/>
      <c r="B265" s="15"/>
      <c r="C265" s="16"/>
      <c r="G265" s="17"/>
    </row>
    <row r="266" spans="1:7" ht="15">
      <c r="A266" s="15"/>
      <c r="B266" s="15"/>
      <c r="C266" s="16"/>
      <c r="G266" s="17"/>
    </row>
    <row r="267" spans="1:7" ht="15">
      <c r="A267" s="15"/>
      <c r="B267" s="15"/>
      <c r="C267" s="16"/>
      <c r="G267" s="17"/>
    </row>
    <row r="268" spans="1:7" ht="15">
      <c r="A268" s="15"/>
      <c r="B268" s="15"/>
      <c r="C268" s="16"/>
      <c r="G268" s="17"/>
    </row>
    <row r="269" spans="1:7" ht="15">
      <c r="A269" s="15"/>
      <c r="B269" s="15"/>
      <c r="C269" s="16"/>
      <c r="G269" s="17"/>
    </row>
    <row r="270" spans="1:7" ht="15">
      <c r="A270" s="15"/>
      <c r="B270" s="15"/>
      <c r="C270" s="16"/>
      <c r="G270" s="17"/>
    </row>
    <row r="271" spans="1:7" ht="15">
      <c r="A271" s="15"/>
      <c r="B271" s="15"/>
      <c r="C271" s="16"/>
      <c r="G271" s="17"/>
    </row>
    <row r="272" spans="1:7" ht="15">
      <c r="A272" s="15"/>
      <c r="B272" s="15"/>
      <c r="C272" s="16"/>
      <c r="G272" s="17"/>
    </row>
    <row r="273" spans="1:7" ht="15">
      <c r="A273" s="15"/>
      <c r="B273" s="15"/>
      <c r="C273" s="16"/>
      <c r="G273" s="17"/>
    </row>
  </sheetData>
  <mergeCells count="12">
    <mergeCell ref="A1:J1"/>
    <mergeCell ref="A3:A4"/>
    <mergeCell ref="B3:B4"/>
    <mergeCell ref="C3:C4"/>
    <mergeCell ref="D3:D4"/>
    <mergeCell ref="E3:F3"/>
    <mergeCell ref="G3:H3"/>
    <mergeCell ref="I3:J3"/>
    <mergeCell ref="A145:D146"/>
    <mergeCell ref="E146:F146"/>
    <mergeCell ref="G146:H146"/>
    <mergeCell ref="I146:J146"/>
  </mergeCells>
  <printOptions horizontalCentered="1"/>
  <pageMargins left="0.5513888888888889" right="0.5513888888888889" top="0.7791666666666667" bottom="0.19652777777777777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4"/>
  <sheetViews>
    <sheetView tabSelected="1" workbookViewId="0" topLeftCell="A365">
      <selection activeCell="I379" sqref="I379"/>
    </sheetView>
  </sheetViews>
  <sheetFormatPr defaultColWidth="9.00390625" defaultRowHeight="12.75"/>
  <cols>
    <col min="1" max="1" width="5.75390625" style="18" customWidth="1"/>
    <col min="2" max="2" width="7.75390625" style="18" customWidth="1"/>
    <col min="3" max="3" width="4.875" style="18" customWidth="1"/>
    <col min="4" max="4" width="42.375" style="18" customWidth="1"/>
    <col min="5" max="5" width="14.25390625" style="19" customWidth="1"/>
    <col min="6" max="6" width="13.75390625" style="18" customWidth="1"/>
    <col min="7" max="7" width="14.625" style="20" customWidth="1"/>
    <col min="8" max="8" width="14.125" style="20" customWidth="1"/>
    <col min="9" max="9" width="10.625" style="0" customWidth="1"/>
    <col min="10" max="10" width="10.75390625" style="21" customWidth="1"/>
  </cols>
  <sheetData>
    <row r="1" spans="1:10" ht="18">
      <c r="A1" s="40" t="s">
        <v>298</v>
      </c>
      <c r="B1" s="40"/>
      <c r="C1" s="40"/>
      <c r="D1" s="40"/>
      <c r="E1" s="40"/>
      <c r="F1" s="40"/>
      <c r="G1" s="40"/>
      <c r="H1" s="40"/>
      <c r="I1" s="40"/>
      <c r="J1" s="40"/>
    </row>
    <row r="2" spans="1:6" ht="18">
      <c r="A2" s="22"/>
      <c r="B2" s="22"/>
      <c r="C2" s="23"/>
      <c r="D2" s="22"/>
      <c r="E2" s="24"/>
      <c r="F2" s="22"/>
    </row>
    <row r="3" spans="1:10" s="1" customFormat="1" ht="30.75" customHeight="1">
      <c r="A3" s="127" t="s">
        <v>0</v>
      </c>
      <c r="B3" s="128" t="s">
        <v>1</v>
      </c>
      <c r="C3" s="127" t="s">
        <v>2</v>
      </c>
      <c r="D3" s="127" t="s">
        <v>153</v>
      </c>
      <c r="E3" s="129" t="s">
        <v>154</v>
      </c>
      <c r="F3" s="129"/>
      <c r="G3" s="129" t="s">
        <v>299</v>
      </c>
      <c r="H3" s="129"/>
      <c r="I3" s="130" t="s">
        <v>155</v>
      </c>
      <c r="J3" s="130"/>
    </row>
    <row r="4" spans="1:10" s="1" customFormat="1" ht="20.25" customHeight="1">
      <c r="A4" s="127"/>
      <c r="B4" s="128"/>
      <c r="C4" s="127"/>
      <c r="D4" s="127"/>
      <c r="E4" s="129" t="s">
        <v>6</v>
      </c>
      <c r="F4" s="127" t="s">
        <v>7</v>
      </c>
      <c r="G4" s="129" t="s">
        <v>6</v>
      </c>
      <c r="H4" s="129" t="s">
        <v>7</v>
      </c>
      <c r="I4" s="129" t="s">
        <v>6</v>
      </c>
      <c r="J4" s="131" t="s">
        <v>7</v>
      </c>
    </row>
    <row r="5" spans="1:10" s="1" customFormat="1" ht="12.75">
      <c r="A5" s="127"/>
      <c r="B5" s="128"/>
      <c r="C5" s="127"/>
      <c r="D5" s="127"/>
      <c r="E5" s="129"/>
      <c r="F5" s="127"/>
      <c r="G5" s="129"/>
      <c r="H5" s="129"/>
      <c r="I5" s="129"/>
      <c r="J5" s="131"/>
    </row>
    <row r="6" spans="1:10" s="1" customFormat="1" ht="9" customHeight="1">
      <c r="A6" s="132">
        <v>1</v>
      </c>
      <c r="B6" s="132">
        <v>2</v>
      </c>
      <c r="C6" s="133">
        <v>3</v>
      </c>
      <c r="D6" s="132">
        <v>4</v>
      </c>
      <c r="E6" s="134">
        <v>5</v>
      </c>
      <c r="F6" s="132">
        <v>6</v>
      </c>
      <c r="G6" s="135">
        <v>7</v>
      </c>
      <c r="H6" s="49">
        <v>8</v>
      </c>
      <c r="I6" s="51">
        <v>9</v>
      </c>
      <c r="J6" s="136">
        <v>10</v>
      </c>
    </row>
    <row r="7" spans="1:10" s="1" customFormat="1" ht="24" customHeight="1">
      <c r="A7" s="52" t="s">
        <v>8</v>
      </c>
      <c r="B7" s="52"/>
      <c r="C7" s="137"/>
      <c r="D7" s="54" t="s">
        <v>9</v>
      </c>
      <c r="E7" s="55">
        <f>SUM(E11,E13,E8)</f>
        <v>225826.81</v>
      </c>
      <c r="F7" s="55">
        <f>SUM(F11,F13,F8)</f>
        <v>1345315</v>
      </c>
      <c r="G7" s="56">
        <f>G8+G13+G11</f>
        <v>225492.66</v>
      </c>
      <c r="H7" s="89">
        <f>H8</f>
        <v>67837.88</v>
      </c>
      <c r="I7" s="33">
        <f>G7/E7*100</f>
        <v>99.85203262624132</v>
      </c>
      <c r="J7" s="33">
        <f>H7/F7*100</f>
        <v>5.04252758647603</v>
      </c>
    </row>
    <row r="8" spans="1:10" s="25" customFormat="1" ht="24" customHeight="1">
      <c r="A8" s="138"/>
      <c r="B8" s="138" t="s">
        <v>10</v>
      </c>
      <c r="C8" s="139"/>
      <c r="D8" s="140" t="s">
        <v>11</v>
      </c>
      <c r="E8" s="141">
        <f>E10+E9</f>
        <v>5045</v>
      </c>
      <c r="F8" s="141">
        <f>F10+F9</f>
        <v>1345315</v>
      </c>
      <c r="G8" s="141">
        <f>G10+G9</f>
        <v>5044.72</v>
      </c>
      <c r="H8" s="141">
        <f>H10+H9</f>
        <v>67837.88</v>
      </c>
      <c r="I8" s="62">
        <v>0</v>
      </c>
      <c r="J8" s="62">
        <f>H8/F8*100</f>
        <v>5.04252758647603</v>
      </c>
    </row>
    <row r="9" spans="1:10" s="25" customFormat="1" ht="24" customHeight="1">
      <c r="A9" s="142"/>
      <c r="B9" s="142"/>
      <c r="C9" s="143">
        <v>4217</v>
      </c>
      <c r="D9" s="144" t="s">
        <v>160</v>
      </c>
      <c r="E9" s="145">
        <v>5045</v>
      </c>
      <c r="F9" s="145">
        <v>0</v>
      </c>
      <c r="G9" s="145">
        <v>5044.72</v>
      </c>
      <c r="H9" s="145">
        <v>0</v>
      </c>
      <c r="I9" s="68">
        <v>0</v>
      </c>
      <c r="J9" s="68">
        <v>0</v>
      </c>
    </row>
    <row r="10" spans="1:10" s="25" customFormat="1" ht="24" customHeight="1">
      <c r="A10" s="142"/>
      <c r="B10" s="142"/>
      <c r="C10" s="143">
        <v>6059</v>
      </c>
      <c r="D10" s="144" t="s">
        <v>156</v>
      </c>
      <c r="E10" s="145">
        <v>0</v>
      </c>
      <c r="F10" s="145">
        <v>1345315</v>
      </c>
      <c r="G10" s="146">
        <v>0</v>
      </c>
      <c r="H10" s="146">
        <v>67837.88</v>
      </c>
      <c r="I10" s="68">
        <v>0</v>
      </c>
      <c r="J10" s="68">
        <f>H10/F10*100</f>
        <v>5.04252758647603</v>
      </c>
    </row>
    <row r="11" spans="1:10" s="1" customFormat="1" ht="24" customHeight="1">
      <c r="A11" s="57"/>
      <c r="B11" s="57" t="s">
        <v>157</v>
      </c>
      <c r="C11" s="147"/>
      <c r="D11" s="70" t="s">
        <v>158</v>
      </c>
      <c r="E11" s="60">
        <f>SUM(E12)</f>
        <v>5000</v>
      </c>
      <c r="F11" s="60">
        <f>SUM(F12)</f>
        <v>0</v>
      </c>
      <c r="G11" s="61">
        <f>G12</f>
        <v>4666.13</v>
      </c>
      <c r="H11" s="61">
        <v>0</v>
      </c>
      <c r="I11" s="62">
        <f aca="true" t="shared" si="0" ref="I11:I16">G11/E11*100</f>
        <v>93.3226</v>
      </c>
      <c r="J11" s="63">
        <v>0</v>
      </c>
    </row>
    <row r="12" spans="1:10" s="1" customFormat="1" ht="38.25">
      <c r="A12" s="57"/>
      <c r="B12" s="57"/>
      <c r="C12" s="148">
        <v>2850</v>
      </c>
      <c r="D12" s="65" t="s">
        <v>159</v>
      </c>
      <c r="E12" s="66">
        <v>5000</v>
      </c>
      <c r="F12" s="149">
        <v>0</v>
      </c>
      <c r="G12" s="67">
        <v>4666.13</v>
      </c>
      <c r="H12" s="67">
        <v>0</v>
      </c>
      <c r="I12" s="68">
        <f t="shared" si="0"/>
        <v>93.3226</v>
      </c>
      <c r="J12" s="92">
        <v>0</v>
      </c>
    </row>
    <row r="13" spans="1:10" s="1" customFormat="1" ht="24" customHeight="1">
      <c r="A13" s="57"/>
      <c r="B13" s="57" t="s">
        <v>20</v>
      </c>
      <c r="C13" s="148"/>
      <c r="D13" s="70" t="s">
        <v>21</v>
      </c>
      <c r="E13" s="60">
        <f>SUM(E14:E16)</f>
        <v>215781.81</v>
      </c>
      <c r="F13" s="60">
        <f>SUM(F14:F16)</f>
        <v>0</v>
      </c>
      <c r="G13" s="61">
        <f>G14+G15+G16</f>
        <v>215781.81</v>
      </c>
      <c r="H13" s="61">
        <v>0</v>
      </c>
      <c r="I13" s="62">
        <f t="shared" si="0"/>
        <v>100</v>
      </c>
      <c r="J13" s="63">
        <v>0</v>
      </c>
    </row>
    <row r="14" spans="1:10" s="1" customFormat="1" ht="24" customHeight="1">
      <c r="A14" s="57"/>
      <c r="B14" s="57"/>
      <c r="C14" s="148">
        <v>4210</v>
      </c>
      <c r="D14" s="72" t="s">
        <v>160</v>
      </c>
      <c r="E14" s="66">
        <v>3734.66</v>
      </c>
      <c r="F14" s="66">
        <v>0</v>
      </c>
      <c r="G14" s="67">
        <v>3734.66</v>
      </c>
      <c r="H14" s="67">
        <v>0</v>
      </c>
      <c r="I14" s="68">
        <f t="shared" si="0"/>
        <v>100</v>
      </c>
      <c r="J14" s="92">
        <v>0</v>
      </c>
    </row>
    <row r="15" spans="1:10" s="1" customFormat="1" ht="24" customHeight="1">
      <c r="A15" s="57"/>
      <c r="B15" s="57"/>
      <c r="C15" s="148">
        <v>4300</v>
      </c>
      <c r="D15" s="65" t="s">
        <v>161</v>
      </c>
      <c r="E15" s="66">
        <v>496.35</v>
      </c>
      <c r="F15" s="149">
        <v>0</v>
      </c>
      <c r="G15" s="67">
        <v>496.35</v>
      </c>
      <c r="H15" s="67">
        <v>0</v>
      </c>
      <c r="I15" s="68">
        <f t="shared" si="0"/>
        <v>100</v>
      </c>
      <c r="J15" s="92">
        <v>0</v>
      </c>
    </row>
    <row r="16" spans="1:10" s="1" customFormat="1" ht="24" customHeight="1">
      <c r="A16" s="57"/>
      <c r="B16" s="57"/>
      <c r="C16" s="148">
        <v>4430</v>
      </c>
      <c r="D16" s="65" t="s">
        <v>162</v>
      </c>
      <c r="E16" s="66">
        <v>211550.8</v>
      </c>
      <c r="F16" s="149">
        <v>0</v>
      </c>
      <c r="G16" s="67">
        <v>211550.8</v>
      </c>
      <c r="H16" s="67">
        <v>0</v>
      </c>
      <c r="I16" s="68">
        <f t="shared" si="0"/>
        <v>100</v>
      </c>
      <c r="J16" s="92">
        <v>0</v>
      </c>
    </row>
    <row r="17" spans="1:10" s="1" customFormat="1" ht="24" customHeight="1">
      <c r="A17" s="83" t="s">
        <v>163</v>
      </c>
      <c r="B17" s="83"/>
      <c r="C17" s="150"/>
      <c r="D17" s="85" t="s">
        <v>164</v>
      </c>
      <c r="E17" s="86">
        <f>E18</f>
        <v>15500</v>
      </c>
      <c r="F17" s="151">
        <f>F18</f>
        <v>0</v>
      </c>
      <c r="G17" s="89">
        <f>G18</f>
        <v>15500</v>
      </c>
      <c r="H17" s="89">
        <f>H18</f>
        <v>0</v>
      </c>
      <c r="I17" s="33">
        <f>G17/E17*100</f>
        <v>100</v>
      </c>
      <c r="J17" s="33">
        <v>0</v>
      </c>
    </row>
    <row r="18" spans="1:10" s="1" customFormat="1" ht="24" customHeight="1">
      <c r="A18" s="57"/>
      <c r="B18" s="57" t="s">
        <v>287</v>
      </c>
      <c r="C18" s="148"/>
      <c r="D18" s="70" t="s">
        <v>21</v>
      </c>
      <c r="E18" s="60">
        <f>E19</f>
        <v>15500</v>
      </c>
      <c r="F18" s="152">
        <v>0</v>
      </c>
      <c r="G18" s="61">
        <f>G19</f>
        <v>15500</v>
      </c>
      <c r="H18" s="61">
        <v>0</v>
      </c>
      <c r="I18" s="62">
        <f>G18/E18*100</f>
        <v>100</v>
      </c>
      <c r="J18" s="62">
        <v>0</v>
      </c>
    </row>
    <row r="19" spans="1:10" s="1" customFormat="1" ht="24.75" customHeight="1">
      <c r="A19" s="57"/>
      <c r="B19" s="57"/>
      <c r="C19" s="148">
        <v>4300</v>
      </c>
      <c r="D19" s="65" t="s">
        <v>161</v>
      </c>
      <c r="E19" s="66">
        <v>15500</v>
      </c>
      <c r="F19" s="149">
        <v>0</v>
      </c>
      <c r="G19" s="67">
        <v>15500</v>
      </c>
      <c r="H19" s="67">
        <v>0</v>
      </c>
      <c r="I19" s="68">
        <f>G19/E19*100</f>
        <v>100</v>
      </c>
      <c r="J19" s="68">
        <v>0</v>
      </c>
    </row>
    <row r="20" spans="1:10" s="1" customFormat="1" ht="38.25" customHeight="1">
      <c r="A20" s="83" t="s">
        <v>27</v>
      </c>
      <c r="B20" s="83"/>
      <c r="C20" s="84"/>
      <c r="D20" s="85" t="s">
        <v>28</v>
      </c>
      <c r="E20" s="86">
        <f>E21</f>
        <v>207944</v>
      </c>
      <c r="F20" s="86">
        <f>F22</f>
        <v>0</v>
      </c>
      <c r="G20" s="86">
        <f>G21</f>
        <v>167176.86</v>
      </c>
      <c r="H20" s="86">
        <f>H22</f>
        <v>0</v>
      </c>
      <c r="I20" s="33">
        <f aca="true" t="shared" si="1" ref="I20:I31">G20/E20*100</f>
        <v>80.39513522871542</v>
      </c>
      <c r="J20" s="87">
        <v>0</v>
      </c>
    </row>
    <row r="21" spans="1:10" s="1" customFormat="1" ht="38.25" customHeight="1">
      <c r="A21" s="138"/>
      <c r="B21" s="138" t="s">
        <v>29</v>
      </c>
      <c r="C21" s="153"/>
      <c r="D21" s="154" t="s">
        <v>30</v>
      </c>
      <c r="E21" s="141">
        <f>SUM(E22:E37)</f>
        <v>207944</v>
      </c>
      <c r="F21" s="141">
        <f>SUM(F22:F36)</f>
        <v>0</v>
      </c>
      <c r="G21" s="141">
        <f>SUM(G22:G37)</f>
        <v>167176.86</v>
      </c>
      <c r="H21" s="141">
        <f>SUM(H22:H36)</f>
        <v>0</v>
      </c>
      <c r="I21" s="62">
        <f t="shared" si="1"/>
        <v>80.39513522871542</v>
      </c>
      <c r="J21" s="155">
        <v>0</v>
      </c>
    </row>
    <row r="22" spans="1:11" s="1" customFormat="1" ht="24" customHeight="1">
      <c r="A22" s="64"/>
      <c r="B22" s="143"/>
      <c r="C22" s="143">
        <v>3020</v>
      </c>
      <c r="D22" s="65" t="s">
        <v>165</v>
      </c>
      <c r="E22" s="145">
        <v>250</v>
      </c>
      <c r="F22" s="145">
        <v>0</v>
      </c>
      <c r="G22" s="146">
        <v>206.97</v>
      </c>
      <c r="H22" s="146">
        <v>0</v>
      </c>
      <c r="I22" s="68">
        <f t="shared" si="1"/>
        <v>82.788</v>
      </c>
      <c r="J22" s="68">
        <v>0</v>
      </c>
      <c r="K22" s="26"/>
    </row>
    <row r="23" spans="1:11" s="1" customFormat="1" ht="24" customHeight="1">
      <c r="A23" s="64"/>
      <c r="B23" s="143"/>
      <c r="C23" s="143">
        <v>4010</v>
      </c>
      <c r="D23" s="65" t="s">
        <v>166</v>
      </c>
      <c r="E23" s="145">
        <v>41500</v>
      </c>
      <c r="F23" s="145">
        <v>0</v>
      </c>
      <c r="G23" s="146">
        <v>40276</v>
      </c>
      <c r="H23" s="146">
        <v>0</v>
      </c>
      <c r="I23" s="68">
        <f t="shared" si="1"/>
        <v>97.05060240963856</v>
      </c>
      <c r="J23" s="68">
        <v>0</v>
      </c>
      <c r="K23" s="26"/>
    </row>
    <row r="24" spans="1:11" s="1" customFormat="1" ht="24" customHeight="1">
      <c r="A24" s="64"/>
      <c r="B24" s="143"/>
      <c r="C24" s="143">
        <v>4040</v>
      </c>
      <c r="D24" s="65" t="s">
        <v>167</v>
      </c>
      <c r="E24" s="145">
        <v>3300</v>
      </c>
      <c r="F24" s="145">
        <v>0</v>
      </c>
      <c r="G24" s="146">
        <v>3265.32</v>
      </c>
      <c r="H24" s="146">
        <v>0</v>
      </c>
      <c r="I24" s="68">
        <f t="shared" si="1"/>
        <v>98.94909090909091</v>
      </c>
      <c r="J24" s="68">
        <v>0</v>
      </c>
      <c r="K24" s="26"/>
    </row>
    <row r="25" spans="1:11" s="1" customFormat="1" ht="24" customHeight="1">
      <c r="A25" s="64"/>
      <c r="B25" s="143"/>
      <c r="C25" s="143">
        <v>4110</v>
      </c>
      <c r="D25" s="65" t="s">
        <v>168</v>
      </c>
      <c r="E25" s="145">
        <v>7200</v>
      </c>
      <c r="F25" s="145">
        <v>0</v>
      </c>
      <c r="G25" s="146">
        <v>6770.28</v>
      </c>
      <c r="H25" s="146">
        <v>0</v>
      </c>
      <c r="I25" s="68">
        <f t="shared" si="1"/>
        <v>94.03166666666665</v>
      </c>
      <c r="J25" s="68">
        <v>0</v>
      </c>
      <c r="K25" s="26"/>
    </row>
    <row r="26" spans="1:11" s="1" customFormat="1" ht="24" customHeight="1">
      <c r="A26" s="64"/>
      <c r="B26" s="143"/>
      <c r="C26" s="143">
        <v>4120</v>
      </c>
      <c r="D26" s="65" t="s">
        <v>169</v>
      </c>
      <c r="E26" s="145">
        <v>1100</v>
      </c>
      <c r="F26" s="145">
        <v>0</v>
      </c>
      <c r="G26" s="146">
        <v>1073.94</v>
      </c>
      <c r="H26" s="146">
        <v>0</v>
      </c>
      <c r="I26" s="68">
        <f t="shared" si="1"/>
        <v>97.63090909090909</v>
      </c>
      <c r="J26" s="68">
        <v>0</v>
      </c>
      <c r="K26" s="26"/>
    </row>
    <row r="27" spans="1:11" s="1" customFormat="1" ht="24" customHeight="1">
      <c r="A27" s="64"/>
      <c r="B27" s="143"/>
      <c r="C27" s="143">
        <v>4140</v>
      </c>
      <c r="D27" s="65" t="s">
        <v>170</v>
      </c>
      <c r="E27" s="145">
        <v>1400</v>
      </c>
      <c r="F27" s="145">
        <v>0</v>
      </c>
      <c r="G27" s="146">
        <v>990.84</v>
      </c>
      <c r="H27" s="146">
        <v>0</v>
      </c>
      <c r="I27" s="68">
        <f t="shared" si="1"/>
        <v>70.77428571428571</v>
      </c>
      <c r="J27" s="68">
        <v>0</v>
      </c>
      <c r="K27" s="26"/>
    </row>
    <row r="28" spans="1:11" s="1" customFormat="1" ht="24" customHeight="1">
      <c r="A28" s="64"/>
      <c r="B28" s="143"/>
      <c r="C28" s="143">
        <v>4170</v>
      </c>
      <c r="D28" s="65" t="s">
        <v>171</v>
      </c>
      <c r="E28" s="145">
        <v>1000</v>
      </c>
      <c r="F28" s="145">
        <v>0</v>
      </c>
      <c r="G28" s="146">
        <v>1000</v>
      </c>
      <c r="H28" s="146">
        <v>0</v>
      </c>
      <c r="I28" s="68">
        <f t="shared" si="1"/>
        <v>100</v>
      </c>
      <c r="J28" s="68">
        <v>0</v>
      </c>
      <c r="K28" s="26"/>
    </row>
    <row r="29" spans="1:11" s="1" customFormat="1" ht="24" customHeight="1">
      <c r="A29" s="64"/>
      <c r="B29" s="143"/>
      <c r="C29" s="143">
        <v>4210</v>
      </c>
      <c r="D29" s="65" t="s">
        <v>160</v>
      </c>
      <c r="E29" s="145">
        <v>13000</v>
      </c>
      <c r="F29" s="145">
        <v>0</v>
      </c>
      <c r="G29" s="146">
        <v>6833.98</v>
      </c>
      <c r="H29" s="146">
        <v>0</v>
      </c>
      <c r="I29" s="68">
        <f t="shared" si="1"/>
        <v>52.56907692307692</v>
      </c>
      <c r="J29" s="68">
        <v>0</v>
      </c>
      <c r="K29" s="26"/>
    </row>
    <row r="30" spans="1:11" s="1" customFormat="1" ht="24" customHeight="1">
      <c r="A30" s="64"/>
      <c r="B30" s="143"/>
      <c r="C30" s="143">
        <v>4260</v>
      </c>
      <c r="D30" s="65" t="s">
        <v>172</v>
      </c>
      <c r="E30" s="145">
        <v>88100</v>
      </c>
      <c r="F30" s="145">
        <v>0</v>
      </c>
      <c r="G30" s="146">
        <v>63675.29</v>
      </c>
      <c r="H30" s="146">
        <v>0</v>
      </c>
      <c r="I30" s="68">
        <f t="shared" si="1"/>
        <v>72.27615209988649</v>
      </c>
      <c r="J30" s="68">
        <v>0</v>
      </c>
      <c r="K30" s="26"/>
    </row>
    <row r="31" spans="1:11" s="1" customFormat="1" ht="24" customHeight="1">
      <c r="A31" s="64"/>
      <c r="B31" s="143"/>
      <c r="C31" s="143">
        <v>4270</v>
      </c>
      <c r="D31" s="65" t="s">
        <v>173</v>
      </c>
      <c r="E31" s="145">
        <v>3000</v>
      </c>
      <c r="F31" s="145">
        <v>0</v>
      </c>
      <c r="G31" s="146">
        <v>2465</v>
      </c>
      <c r="H31" s="146">
        <v>0</v>
      </c>
      <c r="I31" s="68">
        <f t="shared" si="1"/>
        <v>82.16666666666667</v>
      </c>
      <c r="J31" s="68">
        <v>0</v>
      </c>
      <c r="K31" s="26"/>
    </row>
    <row r="32" spans="1:11" s="1" customFormat="1" ht="24" customHeight="1">
      <c r="A32" s="64"/>
      <c r="B32" s="143"/>
      <c r="C32" s="143">
        <v>4280</v>
      </c>
      <c r="D32" s="65" t="s">
        <v>174</v>
      </c>
      <c r="E32" s="145">
        <v>100</v>
      </c>
      <c r="F32" s="145">
        <v>0</v>
      </c>
      <c r="G32" s="146">
        <v>0</v>
      </c>
      <c r="H32" s="146">
        <v>0</v>
      </c>
      <c r="I32" s="68">
        <v>0</v>
      </c>
      <c r="J32" s="68">
        <v>0</v>
      </c>
      <c r="K32" s="26"/>
    </row>
    <row r="33" spans="1:11" s="1" customFormat="1" ht="24" customHeight="1">
      <c r="A33" s="64"/>
      <c r="B33" s="143"/>
      <c r="C33" s="143">
        <v>4300</v>
      </c>
      <c r="D33" s="144" t="s">
        <v>161</v>
      </c>
      <c r="E33" s="145">
        <v>26770</v>
      </c>
      <c r="F33" s="145">
        <v>0</v>
      </c>
      <c r="G33" s="146">
        <v>21354.55</v>
      </c>
      <c r="H33" s="146">
        <v>0</v>
      </c>
      <c r="I33" s="68">
        <f aca="true" t="shared" si="2" ref="I33:I65">G33/E33*100</f>
        <v>79.77045199850579</v>
      </c>
      <c r="J33" s="68">
        <v>0</v>
      </c>
      <c r="K33" s="26"/>
    </row>
    <row r="34" spans="1:11" s="1" customFormat="1" ht="24" customHeight="1">
      <c r="A34" s="64"/>
      <c r="B34" s="143"/>
      <c r="C34" s="143">
        <v>4410</v>
      </c>
      <c r="D34" s="65" t="s">
        <v>175</v>
      </c>
      <c r="E34" s="145">
        <v>2680</v>
      </c>
      <c r="F34" s="145">
        <v>0</v>
      </c>
      <c r="G34" s="146">
        <v>2675.56</v>
      </c>
      <c r="H34" s="146">
        <v>0</v>
      </c>
      <c r="I34" s="68">
        <f t="shared" si="2"/>
        <v>99.83432835820895</v>
      </c>
      <c r="J34" s="68">
        <v>0</v>
      </c>
      <c r="K34" s="26"/>
    </row>
    <row r="35" spans="1:11" s="1" customFormat="1" ht="24" customHeight="1">
      <c r="A35" s="64"/>
      <c r="B35" s="143"/>
      <c r="C35" s="143">
        <v>4430</v>
      </c>
      <c r="D35" s="144" t="s">
        <v>162</v>
      </c>
      <c r="E35" s="145">
        <v>8000</v>
      </c>
      <c r="F35" s="145">
        <v>0</v>
      </c>
      <c r="G35" s="146">
        <v>6064.2</v>
      </c>
      <c r="H35" s="146">
        <v>0</v>
      </c>
      <c r="I35" s="68">
        <f t="shared" si="2"/>
        <v>75.8025</v>
      </c>
      <c r="J35" s="68">
        <v>0</v>
      </c>
      <c r="K35" s="26"/>
    </row>
    <row r="36" spans="1:11" s="1" customFormat="1" ht="24" customHeight="1">
      <c r="A36" s="64"/>
      <c r="B36" s="143"/>
      <c r="C36" s="143">
        <v>4440</v>
      </c>
      <c r="D36" s="65" t="s">
        <v>176</v>
      </c>
      <c r="E36" s="145">
        <v>1094</v>
      </c>
      <c r="F36" s="145">
        <v>0</v>
      </c>
      <c r="G36" s="146">
        <v>1093.93</v>
      </c>
      <c r="H36" s="146">
        <v>0</v>
      </c>
      <c r="I36" s="68">
        <f t="shared" si="2"/>
        <v>99.99360146252286</v>
      </c>
      <c r="J36" s="68">
        <v>0</v>
      </c>
      <c r="K36" s="26"/>
    </row>
    <row r="37" spans="1:11" s="1" customFormat="1" ht="24" customHeight="1">
      <c r="A37" s="64"/>
      <c r="B37" s="143"/>
      <c r="C37" s="143">
        <v>4520</v>
      </c>
      <c r="D37" s="65" t="s">
        <v>177</v>
      </c>
      <c r="E37" s="145">
        <v>9450</v>
      </c>
      <c r="F37" s="145">
        <v>0</v>
      </c>
      <c r="G37" s="146">
        <v>9431</v>
      </c>
      <c r="H37" s="146">
        <v>0</v>
      </c>
      <c r="I37" s="68">
        <f t="shared" si="2"/>
        <v>99.7989417989418</v>
      </c>
      <c r="J37" s="68">
        <v>0</v>
      </c>
      <c r="K37" s="26"/>
    </row>
    <row r="38" spans="1:10" ht="24" customHeight="1">
      <c r="A38" s="52" t="s">
        <v>33</v>
      </c>
      <c r="B38" s="52"/>
      <c r="C38" s="137"/>
      <c r="D38" s="91" t="s">
        <v>34</v>
      </c>
      <c r="E38" s="55">
        <f>E39</f>
        <v>131000</v>
      </c>
      <c r="F38" s="55">
        <f>F39+F43</f>
        <v>249000</v>
      </c>
      <c r="G38" s="56">
        <f>G39</f>
        <v>79252.79000000001</v>
      </c>
      <c r="H38" s="156">
        <f>H39+H43</f>
        <v>246713.09</v>
      </c>
      <c r="I38" s="33">
        <f t="shared" si="2"/>
        <v>60.498312977099246</v>
      </c>
      <c r="J38" s="34">
        <v>0</v>
      </c>
    </row>
    <row r="39" spans="1:10" ht="24" customHeight="1">
      <c r="A39" s="57"/>
      <c r="B39" s="57" t="s">
        <v>35</v>
      </c>
      <c r="C39" s="157"/>
      <c r="D39" s="90" t="s">
        <v>36</v>
      </c>
      <c r="E39" s="60">
        <f>SUM(E40:E42)</f>
        <v>131000</v>
      </c>
      <c r="F39" s="60">
        <f>SUM(F40:F42)</f>
        <v>0</v>
      </c>
      <c r="G39" s="158">
        <f>G40+G41+G42</f>
        <v>79252.79000000001</v>
      </c>
      <c r="H39" s="159">
        <f>H40+H41+H42</f>
        <v>0</v>
      </c>
      <c r="I39" s="62">
        <f t="shared" si="2"/>
        <v>60.498312977099246</v>
      </c>
      <c r="J39" s="160">
        <v>0</v>
      </c>
    </row>
    <row r="40" spans="1:10" ht="24" customHeight="1">
      <c r="A40" s="64"/>
      <c r="B40" s="57"/>
      <c r="C40" s="161" t="s">
        <v>178</v>
      </c>
      <c r="D40" s="72" t="s">
        <v>160</v>
      </c>
      <c r="E40" s="66">
        <v>59000</v>
      </c>
      <c r="F40" s="67">
        <v>0</v>
      </c>
      <c r="G40" s="146">
        <v>33293.99</v>
      </c>
      <c r="H40" s="162">
        <v>0</v>
      </c>
      <c r="I40" s="68">
        <f t="shared" si="2"/>
        <v>56.43049152542372</v>
      </c>
      <c r="J40" s="163">
        <v>0</v>
      </c>
    </row>
    <row r="41" spans="1:10" ht="24" customHeight="1">
      <c r="A41" s="64"/>
      <c r="B41" s="57"/>
      <c r="C41" s="161" t="s">
        <v>179</v>
      </c>
      <c r="D41" s="72" t="s">
        <v>173</v>
      </c>
      <c r="E41" s="66">
        <v>6000</v>
      </c>
      <c r="F41" s="67">
        <v>0</v>
      </c>
      <c r="G41" s="146">
        <v>5697.97</v>
      </c>
      <c r="H41" s="162">
        <v>0</v>
      </c>
      <c r="I41" s="68">
        <f t="shared" si="2"/>
        <v>94.96616666666668</v>
      </c>
      <c r="J41" s="163">
        <v>0</v>
      </c>
    </row>
    <row r="42" spans="1:10" ht="24" customHeight="1">
      <c r="A42" s="64"/>
      <c r="B42" s="57"/>
      <c r="C42" s="161" t="s">
        <v>180</v>
      </c>
      <c r="D42" s="72" t="s">
        <v>161</v>
      </c>
      <c r="E42" s="66">
        <v>66000</v>
      </c>
      <c r="F42" s="67">
        <v>0</v>
      </c>
      <c r="G42" s="146">
        <v>40260.83</v>
      </c>
      <c r="H42" s="162">
        <v>0</v>
      </c>
      <c r="I42" s="68">
        <f t="shared" si="2"/>
        <v>61.001257575757585</v>
      </c>
      <c r="J42" s="163">
        <v>0</v>
      </c>
    </row>
    <row r="43" spans="1:10" ht="24" customHeight="1">
      <c r="A43" s="64"/>
      <c r="B43" s="57" t="s">
        <v>289</v>
      </c>
      <c r="C43" s="161"/>
      <c r="D43" s="90" t="s">
        <v>290</v>
      </c>
      <c r="E43" s="60">
        <f aca="true" t="shared" si="3" ref="E43:J43">E44</f>
        <v>0</v>
      </c>
      <c r="F43" s="61">
        <f t="shared" si="3"/>
        <v>249000</v>
      </c>
      <c r="G43" s="158">
        <f t="shared" si="3"/>
        <v>0</v>
      </c>
      <c r="H43" s="159">
        <f t="shared" si="3"/>
        <v>246713.09</v>
      </c>
      <c r="I43" s="62">
        <f t="shared" si="3"/>
        <v>0</v>
      </c>
      <c r="J43" s="160">
        <f t="shared" si="3"/>
        <v>99.08156224899598</v>
      </c>
    </row>
    <row r="44" spans="1:10" ht="24" customHeight="1">
      <c r="A44" s="64"/>
      <c r="B44" s="57"/>
      <c r="C44" s="161" t="s">
        <v>268</v>
      </c>
      <c r="D44" s="144" t="s">
        <v>156</v>
      </c>
      <c r="E44" s="66">
        <v>0</v>
      </c>
      <c r="F44" s="67">
        <v>249000</v>
      </c>
      <c r="G44" s="146">
        <v>0</v>
      </c>
      <c r="H44" s="162">
        <v>246713.09</v>
      </c>
      <c r="I44" s="68">
        <v>0</v>
      </c>
      <c r="J44" s="163">
        <f>H44/F44*100</f>
        <v>99.08156224899598</v>
      </c>
    </row>
    <row r="45" spans="1:10" ht="24" customHeight="1">
      <c r="A45" s="52" t="s">
        <v>39</v>
      </c>
      <c r="B45" s="52"/>
      <c r="C45" s="137"/>
      <c r="D45" s="54" t="s">
        <v>40</v>
      </c>
      <c r="E45" s="55">
        <f>SUM(E46)</f>
        <v>68500</v>
      </c>
      <c r="F45" s="55">
        <f>SUM(F46)</f>
        <v>0</v>
      </c>
      <c r="G45" s="56">
        <f>G46</f>
        <v>44984.950000000004</v>
      </c>
      <c r="H45" s="156">
        <f>H46</f>
        <v>0</v>
      </c>
      <c r="I45" s="33">
        <f t="shared" si="2"/>
        <v>65.6714598540146</v>
      </c>
      <c r="J45" s="34">
        <v>76.5</v>
      </c>
    </row>
    <row r="46" spans="1:10" ht="24" customHeight="1">
      <c r="A46" s="57"/>
      <c r="B46" s="57" t="s">
        <v>41</v>
      </c>
      <c r="C46" s="147"/>
      <c r="D46" s="70" t="s">
        <v>42</v>
      </c>
      <c r="E46" s="60">
        <f>SUM(E47:E50)</f>
        <v>68500</v>
      </c>
      <c r="F46" s="60">
        <f>SUM(F47:F50)</f>
        <v>0</v>
      </c>
      <c r="G46" s="158">
        <f>G47+G49+G50+G48</f>
        <v>44984.950000000004</v>
      </c>
      <c r="H46" s="159">
        <f>H47+H49</f>
        <v>0</v>
      </c>
      <c r="I46" s="62">
        <f t="shared" si="2"/>
        <v>65.6714598540146</v>
      </c>
      <c r="J46" s="160">
        <v>76.5</v>
      </c>
    </row>
    <row r="47" spans="1:10" ht="24" customHeight="1">
      <c r="A47" s="57"/>
      <c r="B47" s="57"/>
      <c r="C47" s="148">
        <v>4210</v>
      </c>
      <c r="D47" s="94" t="s">
        <v>181</v>
      </c>
      <c r="E47" s="66">
        <v>2500</v>
      </c>
      <c r="F47" s="66">
        <v>0</v>
      </c>
      <c r="G47" s="146">
        <v>1980.05</v>
      </c>
      <c r="H47" s="162">
        <v>0</v>
      </c>
      <c r="I47" s="68">
        <f t="shared" si="2"/>
        <v>79.202</v>
      </c>
      <c r="J47" s="163">
        <v>0</v>
      </c>
    </row>
    <row r="48" spans="1:10" ht="24" customHeight="1">
      <c r="A48" s="57"/>
      <c r="B48" s="57"/>
      <c r="C48" s="148">
        <v>4260</v>
      </c>
      <c r="D48" s="94" t="s">
        <v>172</v>
      </c>
      <c r="E48" s="66">
        <v>12000</v>
      </c>
      <c r="F48" s="66">
        <v>0</v>
      </c>
      <c r="G48" s="146">
        <v>9175.97</v>
      </c>
      <c r="H48" s="162">
        <v>0</v>
      </c>
      <c r="I48" s="68">
        <f t="shared" si="2"/>
        <v>76.46641666666666</v>
      </c>
      <c r="J48" s="163">
        <v>0</v>
      </c>
    </row>
    <row r="49" spans="1:10" ht="24" customHeight="1">
      <c r="A49" s="57"/>
      <c r="B49" s="57"/>
      <c r="C49" s="148">
        <v>4300</v>
      </c>
      <c r="D49" s="94" t="s">
        <v>161</v>
      </c>
      <c r="E49" s="66">
        <v>50000</v>
      </c>
      <c r="F49" s="66">
        <v>0</v>
      </c>
      <c r="G49" s="146">
        <v>31631.17</v>
      </c>
      <c r="H49" s="162">
        <v>0</v>
      </c>
      <c r="I49" s="68">
        <f t="shared" si="2"/>
        <v>63.262339999999995</v>
      </c>
      <c r="J49" s="163">
        <v>0</v>
      </c>
    </row>
    <row r="50" spans="1:10" ht="32.25" customHeight="1">
      <c r="A50" s="57"/>
      <c r="B50" s="57"/>
      <c r="C50" s="164">
        <v>4610</v>
      </c>
      <c r="D50" s="100" t="s">
        <v>182</v>
      </c>
      <c r="E50" s="66">
        <v>4000</v>
      </c>
      <c r="F50" s="66">
        <v>0</v>
      </c>
      <c r="G50" s="146">
        <v>2197.76</v>
      </c>
      <c r="H50" s="162">
        <v>0</v>
      </c>
      <c r="I50" s="68">
        <f t="shared" si="2"/>
        <v>54.944</v>
      </c>
      <c r="J50" s="163">
        <v>0</v>
      </c>
    </row>
    <row r="51" spans="1:10" ht="24" customHeight="1">
      <c r="A51" s="52" t="s">
        <v>48</v>
      </c>
      <c r="B51" s="52"/>
      <c r="C51" s="137"/>
      <c r="D51" s="95" t="s">
        <v>49</v>
      </c>
      <c r="E51" s="55">
        <f>SUM(E52,E59,E63,E92,E95,E86)</f>
        <v>2003169</v>
      </c>
      <c r="F51" s="55">
        <f>F95+F63</f>
        <v>90000</v>
      </c>
      <c r="G51" s="55">
        <f>SUM(G52,G59,G63,G92,G95,G86)</f>
        <v>1877726.11</v>
      </c>
      <c r="H51" s="55">
        <f>H95</f>
        <v>22000</v>
      </c>
      <c r="I51" s="33">
        <f t="shared" si="2"/>
        <v>93.73777799077362</v>
      </c>
      <c r="J51" s="34">
        <v>0</v>
      </c>
    </row>
    <row r="52" spans="1:10" ht="24" customHeight="1">
      <c r="A52" s="57"/>
      <c r="B52" s="57" t="s">
        <v>50</v>
      </c>
      <c r="C52" s="147"/>
      <c r="D52" s="59" t="s">
        <v>51</v>
      </c>
      <c r="E52" s="60">
        <f>SUM(E53:E58)</f>
        <v>42326</v>
      </c>
      <c r="F52" s="60">
        <f>SUM(F53:F58)</f>
        <v>0</v>
      </c>
      <c r="G52" s="158">
        <f>G53+G54+G55+G56+G57+G58</f>
        <v>42326</v>
      </c>
      <c r="H52" s="159">
        <v>0</v>
      </c>
      <c r="I52" s="62">
        <f t="shared" si="2"/>
        <v>100</v>
      </c>
      <c r="J52" s="160">
        <v>0</v>
      </c>
    </row>
    <row r="53" spans="1:10" ht="24.75" customHeight="1">
      <c r="A53" s="64"/>
      <c r="B53" s="57"/>
      <c r="C53" s="148">
        <v>4010</v>
      </c>
      <c r="D53" s="65" t="s">
        <v>183</v>
      </c>
      <c r="E53" s="66">
        <v>28250</v>
      </c>
      <c r="F53" s="66">
        <v>0</v>
      </c>
      <c r="G53" s="146">
        <v>28250</v>
      </c>
      <c r="H53" s="162">
        <v>0</v>
      </c>
      <c r="I53" s="68">
        <f t="shared" si="2"/>
        <v>100</v>
      </c>
      <c r="J53" s="163">
        <v>0</v>
      </c>
    </row>
    <row r="54" spans="1:10" ht="24" customHeight="1">
      <c r="A54" s="64"/>
      <c r="B54" s="57"/>
      <c r="C54" s="148">
        <v>4040</v>
      </c>
      <c r="D54" s="65" t="s">
        <v>167</v>
      </c>
      <c r="E54" s="66">
        <v>2500</v>
      </c>
      <c r="F54" s="66">
        <v>0</v>
      </c>
      <c r="G54" s="146">
        <v>2500</v>
      </c>
      <c r="H54" s="162">
        <v>0</v>
      </c>
      <c r="I54" s="68">
        <f t="shared" si="2"/>
        <v>100</v>
      </c>
      <c r="J54" s="163">
        <v>0</v>
      </c>
    </row>
    <row r="55" spans="1:10" ht="24" customHeight="1">
      <c r="A55" s="64"/>
      <c r="B55" s="57"/>
      <c r="C55" s="148">
        <v>4110</v>
      </c>
      <c r="D55" s="65" t="s">
        <v>184</v>
      </c>
      <c r="E55" s="66">
        <v>4546</v>
      </c>
      <c r="F55" s="66">
        <v>0</v>
      </c>
      <c r="G55" s="146">
        <v>4546</v>
      </c>
      <c r="H55" s="162">
        <v>0</v>
      </c>
      <c r="I55" s="68">
        <f t="shared" si="2"/>
        <v>100</v>
      </c>
      <c r="J55" s="163">
        <v>0</v>
      </c>
    </row>
    <row r="56" spans="1:10" ht="24" customHeight="1">
      <c r="A56" s="64"/>
      <c r="B56" s="57"/>
      <c r="C56" s="148">
        <v>4120</v>
      </c>
      <c r="D56" s="65" t="s">
        <v>169</v>
      </c>
      <c r="E56" s="66">
        <v>954</v>
      </c>
      <c r="F56" s="66">
        <v>0</v>
      </c>
      <c r="G56" s="146">
        <v>954</v>
      </c>
      <c r="H56" s="162">
        <v>0</v>
      </c>
      <c r="I56" s="68">
        <f t="shared" si="2"/>
        <v>100</v>
      </c>
      <c r="J56" s="163">
        <v>0</v>
      </c>
    </row>
    <row r="57" spans="1:10" ht="24" customHeight="1">
      <c r="A57" s="64"/>
      <c r="B57" s="57"/>
      <c r="C57" s="148">
        <v>4210</v>
      </c>
      <c r="D57" s="94" t="s">
        <v>181</v>
      </c>
      <c r="E57" s="66">
        <v>2500</v>
      </c>
      <c r="F57" s="66">
        <v>0</v>
      </c>
      <c r="G57" s="146">
        <v>2500</v>
      </c>
      <c r="H57" s="162">
        <v>0</v>
      </c>
      <c r="I57" s="68">
        <f t="shared" si="2"/>
        <v>100</v>
      </c>
      <c r="J57" s="163">
        <v>0</v>
      </c>
    </row>
    <row r="58" spans="1:10" ht="24" customHeight="1">
      <c r="A58" s="165"/>
      <c r="B58" s="166"/>
      <c r="C58" s="148">
        <v>4300</v>
      </c>
      <c r="D58" s="65" t="s">
        <v>161</v>
      </c>
      <c r="E58" s="66">
        <v>3576</v>
      </c>
      <c r="F58" s="67">
        <v>0</v>
      </c>
      <c r="G58" s="146">
        <v>3576</v>
      </c>
      <c r="H58" s="162">
        <v>0</v>
      </c>
      <c r="I58" s="68">
        <f t="shared" si="2"/>
        <v>100</v>
      </c>
      <c r="J58" s="163">
        <v>0</v>
      </c>
    </row>
    <row r="59" spans="1:10" ht="24" customHeight="1">
      <c r="A59" s="57"/>
      <c r="B59" s="57" t="s">
        <v>185</v>
      </c>
      <c r="C59" s="147"/>
      <c r="D59" s="70" t="s">
        <v>186</v>
      </c>
      <c r="E59" s="60">
        <f>SUM(E60:E62)</f>
        <v>52000</v>
      </c>
      <c r="F59" s="60">
        <f>SUM(F60:F62)</f>
        <v>0</v>
      </c>
      <c r="G59" s="158">
        <f>G60+G61+G62</f>
        <v>48550.3</v>
      </c>
      <c r="H59" s="159">
        <v>0</v>
      </c>
      <c r="I59" s="62">
        <f t="shared" si="2"/>
        <v>93.36596153846153</v>
      </c>
      <c r="J59" s="160">
        <v>0</v>
      </c>
    </row>
    <row r="60" spans="1:10" ht="24" customHeight="1">
      <c r="A60" s="64"/>
      <c r="B60" s="57"/>
      <c r="C60" s="148">
        <v>3030</v>
      </c>
      <c r="D60" s="65" t="s">
        <v>187</v>
      </c>
      <c r="E60" s="66">
        <v>50000</v>
      </c>
      <c r="F60" s="66">
        <v>0</v>
      </c>
      <c r="G60" s="146">
        <v>47773</v>
      </c>
      <c r="H60" s="162">
        <v>0</v>
      </c>
      <c r="I60" s="68">
        <f t="shared" si="2"/>
        <v>95.54599999999999</v>
      </c>
      <c r="J60" s="163">
        <v>0</v>
      </c>
    </row>
    <row r="61" spans="1:10" ht="24" customHeight="1">
      <c r="A61" s="64"/>
      <c r="B61" s="57"/>
      <c r="C61" s="148">
        <v>4210</v>
      </c>
      <c r="D61" s="65" t="s">
        <v>160</v>
      </c>
      <c r="E61" s="66">
        <v>1000</v>
      </c>
      <c r="F61" s="66">
        <v>0</v>
      </c>
      <c r="G61" s="146">
        <v>467.4</v>
      </c>
      <c r="H61" s="162">
        <v>0</v>
      </c>
      <c r="I61" s="68">
        <f t="shared" si="2"/>
        <v>46.739999999999995</v>
      </c>
      <c r="J61" s="163">
        <v>0</v>
      </c>
    </row>
    <row r="62" spans="1:10" ht="24" customHeight="1">
      <c r="A62" s="64"/>
      <c r="B62" s="57"/>
      <c r="C62" s="148">
        <v>4300</v>
      </c>
      <c r="D62" s="65" t="s">
        <v>161</v>
      </c>
      <c r="E62" s="66">
        <v>1000</v>
      </c>
      <c r="F62" s="66">
        <v>0</v>
      </c>
      <c r="G62" s="146">
        <v>309.9</v>
      </c>
      <c r="H62" s="162">
        <v>0</v>
      </c>
      <c r="I62" s="68">
        <f t="shared" si="2"/>
        <v>30.989999999999995</v>
      </c>
      <c r="J62" s="163">
        <v>0</v>
      </c>
    </row>
    <row r="63" spans="1:10" ht="24" customHeight="1">
      <c r="A63" s="57"/>
      <c r="B63" s="57" t="s">
        <v>52</v>
      </c>
      <c r="C63" s="147"/>
      <c r="D63" s="70" t="s">
        <v>53</v>
      </c>
      <c r="E63" s="60">
        <f>SUM(E64:E85)</f>
        <v>1856034</v>
      </c>
      <c r="F63" s="60">
        <f>SUM(F64:F85)</f>
        <v>35000</v>
      </c>
      <c r="G63" s="158">
        <f>G64+G65+G66+G67+G68+G69+G70+G71+G72+G73+G74+G75+G76+G77+G78+G79+G80+G81+G84+G85+G82+G83</f>
        <v>1744486.9100000001</v>
      </c>
      <c r="H63" s="159">
        <v>0</v>
      </c>
      <c r="I63" s="62">
        <f t="shared" si="2"/>
        <v>93.99002981626415</v>
      </c>
      <c r="J63" s="160">
        <v>0</v>
      </c>
    </row>
    <row r="64" spans="1:10" ht="24" customHeight="1">
      <c r="A64" s="64"/>
      <c r="B64" s="57"/>
      <c r="C64" s="148">
        <v>3020</v>
      </c>
      <c r="D64" s="65" t="s">
        <v>165</v>
      </c>
      <c r="E64" s="66">
        <v>3000</v>
      </c>
      <c r="F64" s="66">
        <v>0</v>
      </c>
      <c r="G64" s="146">
        <v>1715.74</v>
      </c>
      <c r="H64" s="162">
        <v>0</v>
      </c>
      <c r="I64" s="68">
        <f t="shared" si="2"/>
        <v>57.19133333333334</v>
      </c>
      <c r="J64" s="163">
        <v>0</v>
      </c>
    </row>
    <row r="65" spans="1:10" ht="24" customHeight="1">
      <c r="A65" s="64"/>
      <c r="B65" s="57"/>
      <c r="C65" s="148">
        <v>4010</v>
      </c>
      <c r="D65" s="65" t="s">
        <v>166</v>
      </c>
      <c r="E65" s="66">
        <v>1066000</v>
      </c>
      <c r="F65" s="66">
        <v>0</v>
      </c>
      <c r="G65" s="146">
        <v>1050736.41</v>
      </c>
      <c r="H65" s="162">
        <v>0</v>
      </c>
      <c r="I65" s="68">
        <f t="shared" si="2"/>
        <v>98.5681435272045</v>
      </c>
      <c r="J65" s="163">
        <v>0</v>
      </c>
    </row>
    <row r="66" spans="1:10" ht="24" customHeight="1">
      <c r="A66" s="64"/>
      <c r="B66" s="57"/>
      <c r="C66" s="148">
        <v>4040</v>
      </c>
      <c r="D66" s="65" t="s">
        <v>167</v>
      </c>
      <c r="E66" s="66">
        <v>83400</v>
      </c>
      <c r="F66" s="66">
        <v>0</v>
      </c>
      <c r="G66" s="146">
        <v>83159.24</v>
      </c>
      <c r="H66" s="162">
        <v>0</v>
      </c>
      <c r="I66" s="68">
        <f aca="true" t="shared" si="4" ref="I66:I93">G66/E66*100</f>
        <v>99.71131894484412</v>
      </c>
      <c r="J66" s="163">
        <v>0</v>
      </c>
    </row>
    <row r="67" spans="1:10" ht="24" customHeight="1">
      <c r="A67" s="64"/>
      <c r="B67" s="57"/>
      <c r="C67" s="148">
        <v>4110</v>
      </c>
      <c r="D67" s="65" t="s">
        <v>168</v>
      </c>
      <c r="E67" s="66">
        <v>174800</v>
      </c>
      <c r="F67" s="66">
        <v>0</v>
      </c>
      <c r="G67" s="146">
        <v>167087.11</v>
      </c>
      <c r="H67" s="162">
        <v>0</v>
      </c>
      <c r="I67" s="68">
        <f t="shared" si="4"/>
        <v>95.58759153318077</v>
      </c>
      <c r="J67" s="163">
        <v>0</v>
      </c>
    </row>
    <row r="68" spans="1:10" ht="24" customHeight="1">
      <c r="A68" s="64"/>
      <c r="B68" s="57"/>
      <c r="C68" s="148">
        <v>4120</v>
      </c>
      <c r="D68" s="65" t="s">
        <v>169</v>
      </c>
      <c r="E68" s="66">
        <v>21500</v>
      </c>
      <c r="F68" s="66">
        <v>0</v>
      </c>
      <c r="G68" s="146">
        <v>19482.64</v>
      </c>
      <c r="H68" s="162">
        <v>0</v>
      </c>
      <c r="I68" s="68">
        <f t="shared" si="4"/>
        <v>90.61693023255813</v>
      </c>
      <c r="J68" s="163">
        <v>0</v>
      </c>
    </row>
    <row r="69" spans="1:10" ht="24" customHeight="1">
      <c r="A69" s="64"/>
      <c r="B69" s="57"/>
      <c r="C69" s="148">
        <v>4140</v>
      </c>
      <c r="D69" s="65" t="s">
        <v>170</v>
      </c>
      <c r="E69" s="66">
        <v>22200</v>
      </c>
      <c r="F69" s="66">
        <v>0</v>
      </c>
      <c r="G69" s="146">
        <v>22016.28</v>
      </c>
      <c r="H69" s="162">
        <v>0</v>
      </c>
      <c r="I69" s="68">
        <f t="shared" si="4"/>
        <v>99.17243243243242</v>
      </c>
      <c r="J69" s="163">
        <v>0</v>
      </c>
    </row>
    <row r="70" spans="1:10" ht="24" customHeight="1">
      <c r="A70" s="64"/>
      <c r="B70" s="57"/>
      <c r="C70" s="148">
        <v>4170</v>
      </c>
      <c r="D70" s="65" t="s">
        <v>171</v>
      </c>
      <c r="E70" s="66">
        <v>40000</v>
      </c>
      <c r="F70" s="66">
        <v>0</v>
      </c>
      <c r="G70" s="146">
        <v>36341</v>
      </c>
      <c r="H70" s="162">
        <v>0</v>
      </c>
      <c r="I70" s="68">
        <f t="shared" si="4"/>
        <v>90.8525</v>
      </c>
      <c r="J70" s="163">
        <v>0</v>
      </c>
    </row>
    <row r="71" spans="1:10" ht="24" customHeight="1">
      <c r="A71" s="64"/>
      <c r="B71" s="57"/>
      <c r="C71" s="148">
        <v>4210</v>
      </c>
      <c r="D71" s="65" t="s">
        <v>160</v>
      </c>
      <c r="E71" s="66">
        <v>90439</v>
      </c>
      <c r="F71" s="66">
        <v>0</v>
      </c>
      <c r="G71" s="146">
        <v>65965.3</v>
      </c>
      <c r="H71" s="162">
        <v>0</v>
      </c>
      <c r="I71" s="68">
        <f t="shared" si="4"/>
        <v>72.93899755636396</v>
      </c>
      <c r="J71" s="163">
        <v>0</v>
      </c>
    </row>
    <row r="72" spans="1:10" ht="24" customHeight="1">
      <c r="A72" s="64"/>
      <c r="B72" s="57"/>
      <c r="C72" s="148">
        <v>4260</v>
      </c>
      <c r="D72" s="65" t="s">
        <v>172</v>
      </c>
      <c r="E72" s="66">
        <v>50000</v>
      </c>
      <c r="F72" s="66">
        <v>0</v>
      </c>
      <c r="G72" s="146">
        <v>47809.86</v>
      </c>
      <c r="H72" s="162">
        <v>0</v>
      </c>
      <c r="I72" s="68">
        <f t="shared" si="4"/>
        <v>95.61972</v>
      </c>
      <c r="J72" s="163">
        <v>0</v>
      </c>
    </row>
    <row r="73" spans="1:10" ht="24" customHeight="1">
      <c r="A73" s="64"/>
      <c r="B73" s="57"/>
      <c r="C73" s="148">
        <v>4270</v>
      </c>
      <c r="D73" s="65" t="s">
        <v>173</v>
      </c>
      <c r="E73" s="66">
        <v>4000</v>
      </c>
      <c r="F73" s="66">
        <v>0</v>
      </c>
      <c r="G73" s="146">
        <v>3939.02</v>
      </c>
      <c r="H73" s="162">
        <v>0</v>
      </c>
      <c r="I73" s="68">
        <f t="shared" si="4"/>
        <v>98.47550000000001</v>
      </c>
      <c r="J73" s="163">
        <v>0</v>
      </c>
    </row>
    <row r="74" spans="1:10" ht="24" customHeight="1">
      <c r="A74" s="64"/>
      <c r="B74" s="57"/>
      <c r="C74" s="148">
        <v>4280</v>
      </c>
      <c r="D74" s="65" t="s">
        <v>174</v>
      </c>
      <c r="E74" s="66">
        <v>1000</v>
      </c>
      <c r="F74" s="66">
        <v>0</v>
      </c>
      <c r="G74" s="146">
        <v>750</v>
      </c>
      <c r="H74" s="162">
        <v>0</v>
      </c>
      <c r="I74" s="68">
        <f t="shared" si="4"/>
        <v>75</v>
      </c>
      <c r="J74" s="163">
        <v>0</v>
      </c>
    </row>
    <row r="75" spans="1:10" ht="24" customHeight="1">
      <c r="A75" s="64"/>
      <c r="B75" s="57"/>
      <c r="C75" s="148">
        <v>4300</v>
      </c>
      <c r="D75" s="65" t="s">
        <v>161</v>
      </c>
      <c r="E75" s="66">
        <v>214943</v>
      </c>
      <c r="F75" s="66">
        <v>0</v>
      </c>
      <c r="G75" s="146">
        <v>168611.45</v>
      </c>
      <c r="H75" s="162">
        <v>0</v>
      </c>
      <c r="I75" s="68">
        <f t="shared" si="4"/>
        <v>78.44472720674784</v>
      </c>
      <c r="J75" s="163">
        <v>0</v>
      </c>
    </row>
    <row r="76" spans="1:10" ht="24" customHeight="1">
      <c r="A76" s="64"/>
      <c r="B76" s="57"/>
      <c r="C76" s="148">
        <v>4350</v>
      </c>
      <c r="D76" s="65" t="s">
        <v>188</v>
      </c>
      <c r="E76" s="66">
        <v>6000</v>
      </c>
      <c r="F76" s="66">
        <v>0</v>
      </c>
      <c r="G76" s="146">
        <v>5916.27</v>
      </c>
      <c r="H76" s="162">
        <v>0</v>
      </c>
      <c r="I76" s="68">
        <f t="shared" si="4"/>
        <v>98.6045</v>
      </c>
      <c r="J76" s="163">
        <v>0</v>
      </c>
    </row>
    <row r="77" spans="1:10" ht="38.25">
      <c r="A77" s="64"/>
      <c r="B77" s="57"/>
      <c r="C77" s="148">
        <v>4360</v>
      </c>
      <c r="D77" s="65" t="s">
        <v>189</v>
      </c>
      <c r="E77" s="66">
        <v>5000</v>
      </c>
      <c r="F77" s="66">
        <v>0</v>
      </c>
      <c r="G77" s="146">
        <v>4281.05</v>
      </c>
      <c r="H77" s="162">
        <v>0</v>
      </c>
      <c r="I77" s="68">
        <f t="shared" si="4"/>
        <v>85.62100000000001</v>
      </c>
      <c r="J77" s="163">
        <v>0</v>
      </c>
    </row>
    <row r="78" spans="1:10" ht="38.25">
      <c r="A78" s="64"/>
      <c r="B78" s="57"/>
      <c r="C78" s="148">
        <v>4370</v>
      </c>
      <c r="D78" s="72" t="s">
        <v>190</v>
      </c>
      <c r="E78" s="66">
        <v>12000</v>
      </c>
      <c r="F78" s="66">
        <v>0</v>
      </c>
      <c r="G78" s="146">
        <v>10306.83</v>
      </c>
      <c r="H78" s="162">
        <v>0</v>
      </c>
      <c r="I78" s="68">
        <f t="shared" si="4"/>
        <v>85.89025</v>
      </c>
      <c r="J78" s="163">
        <v>0</v>
      </c>
    </row>
    <row r="79" spans="1:10" ht="24" customHeight="1">
      <c r="A79" s="64"/>
      <c r="B79" s="57"/>
      <c r="C79" s="148">
        <v>4410</v>
      </c>
      <c r="D79" s="65" t="s">
        <v>175</v>
      </c>
      <c r="E79" s="66">
        <v>18000</v>
      </c>
      <c r="F79" s="66">
        <v>0</v>
      </c>
      <c r="G79" s="146">
        <v>17854.5</v>
      </c>
      <c r="H79" s="162">
        <v>0</v>
      </c>
      <c r="I79" s="68">
        <f t="shared" si="4"/>
        <v>99.19166666666666</v>
      </c>
      <c r="J79" s="163">
        <v>0</v>
      </c>
    </row>
    <row r="80" spans="1:10" ht="24" customHeight="1">
      <c r="A80" s="64"/>
      <c r="B80" s="57"/>
      <c r="C80" s="148">
        <v>4430</v>
      </c>
      <c r="D80" s="65" t="s">
        <v>162</v>
      </c>
      <c r="E80" s="66">
        <v>8000</v>
      </c>
      <c r="F80" s="66">
        <v>0</v>
      </c>
      <c r="G80" s="146">
        <v>3220</v>
      </c>
      <c r="H80" s="162">
        <v>0</v>
      </c>
      <c r="I80" s="68">
        <f t="shared" si="4"/>
        <v>40.25</v>
      </c>
      <c r="J80" s="163">
        <v>0</v>
      </c>
    </row>
    <row r="81" spans="1:10" ht="24" customHeight="1">
      <c r="A81" s="64"/>
      <c r="B81" s="57"/>
      <c r="C81" s="148">
        <v>4440</v>
      </c>
      <c r="D81" s="65" t="s">
        <v>176</v>
      </c>
      <c r="E81" s="66">
        <v>25252</v>
      </c>
      <c r="F81" s="66">
        <v>0</v>
      </c>
      <c r="G81" s="146">
        <v>25251.53</v>
      </c>
      <c r="H81" s="162">
        <v>0</v>
      </c>
      <c r="I81" s="68">
        <f t="shared" si="4"/>
        <v>99.99813876128623</v>
      </c>
      <c r="J81" s="163">
        <v>0</v>
      </c>
    </row>
    <row r="82" spans="1:10" ht="24" customHeight="1">
      <c r="A82" s="64"/>
      <c r="B82" s="57"/>
      <c r="C82" s="148">
        <v>4510</v>
      </c>
      <c r="D82" s="100" t="s">
        <v>191</v>
      </c>
      <c r="E82" s="66">
        <v>50</v>
      </c>
      <c r="F82" s="66">
        <v>0</v>
      </c>
      <c r="G82" s="146">
        <v>50</v>
      </c>
      <c r="H82" s="162">
        <v>0</v>
      </c>
      <c r="I82" s="68">
        <f t="shared" si="4"/>
        <v>100</v>
      </c>
      <c r="J82" s="163">
        <v>0</v>
      </c>
    </row>
    <row r="83" spans="1:10" ht="24" customHeight="1">
      <c r="A83" s="64"/>
      <c r="B83" s="57"/>
      <c r="C83" s="148">
        <v>4610</v>
      </c>
      <c r="D83" s="100" t="s">
        <v>182</v>
      </c>
      <c r="E83" s="66">
        <v>450</v>
      </c>
      <c r="F83" s="66">
        <v>0</v>
      </c>
      <c r="G83" s="146">
        <v>138.18</v>
      </c>
      <c r="H83" s="162">
        <v>0</v>
      </c>
      <c r="I83" s="68">
        <f t="shared" si="4"/>
        <v>30.706666666666667</v>
      </c>
      <c r="J83" s="163">
        <v>0</v>
      </c>
    </row>
    <row r="84" spans="1:10" ht="25.5">
      <c r="A84" s="64"/>
      <c r="B84" s="57"/>
      <c r="C84" s="148">
        <v>4700</v>
      </c>
      <c r="D84" s="65" t="s">
        <v>192</v>
      </c>
      <c r="E84" s="66">
        <v>10000</v>
      </c>
      <c r="F84" s="66">
        <v>0</v>
      </c>
      <c r="G84" s="146">
        <v>9854.5</v>
      </c>
      <c r="H84" s="162">
        <v>0</v>
      </c>
      <c r="I84" s="68">
        <f t="shared" si="4"/>
        <v>98.545</v>
      </c>
      <c r="J84" s="163">
        <v>0</v>
      </c>
    </row>
    <row r="85" spans="1:10" ht="21.75" customHeight="1">
      <c r="A85" s="64"/>
      <c r="B85" s="57"/>
      <c r="C85" s="148">
        <v>6060</v>
      </c>
      <c r="D85" s="144" t="s">
        <v>300</v>
      </c>
      <c r="E85" s="66">
        <v>0</v>
      </c>
      <c r="F85" s="66">
        <v>35000</v>
      </c>
      <c r="G85" s="146">
        <v>0</v>
      </c>
      <c r="H85" s="162">
        <v>0</v>
      </c>
      <c r="I85" s="68">
        <v>0</v>
      </c>
      <c r="J85" s="163">
        <v>0</v>
      </c>
    </row>
    <row r="86" spans="1:10" ht="18.75" customHeight="1">
      <c r="A86" s="64"/>
      <c r="B86" s="57" t="s">
        <v>54</v>
      </c>
      <c r="C86" s="148"/>
      <c r="D86" s="70" t="s">
        <v>55</v>
      </c>
      <c r="E86" s="60">
        <f>E87+E89+E90+E91+E88</f>
        <v>23809</v>
      </c>
      <c r="F86" s="60">
        <v>0</v>
      </c>
      <c r="G86" s="60">
        <f>G87+G89+G90+G91+G88</f>
        <v>23797.9</v>
      </c>
      <c r="H86" s="159">
        <v>0</v>
      </c>
      <c r="I86" s="62">
        <f t="shared" si="4"/>
        <v>99.95337897433744</v>
      </c>
      <c r="J86" s="160">
        <v>0</v>
      </c>
    </row>
    <row r="87" spans="1:10" ht="19.5" customHeight="1">
      <c r="A87" s="64"/>
      <c r="B87" s="57"/>
      <c r="C87" s="148">
        <v>3020</v>
      </c>
      <c r="D87" s="65" t="s">
        <v>165</v>
      </c>
      <c r="E87" s="66">
        <v>8081</v>
      </c>
      <c r="F87" s="66">
        <v>0</v>
      </c>
      <c r="G87" s="146">
        <v>8081</v>
      </c>
      <c r="H87" s="162">
        <v>0</v>
      </c>
      <c r="I87" s="68">
        <f t="shared" si="4"/>
        <v>100</v>
      </c>
      <c r="J87" s="163">
        <v>0</v>
      </c>
    </row>
    <row r="88" spans="1:10" ht="26.25" customHeight="1">
      <c r="A88" s="64"/>
      <c r="B88" s="57"/>
      <c r="C88" s="148">
        <v>3040</v>
      </c>
      <c r="D88" s="65" t="s">
        <v>301</v>
      </c>
      <c r="E88" s="66">
        <v>11674</v>
      </c>
      <c r="F88" s="66">
        <v>0</v>
      </c>
      <c r="G88" s="146">
        <v>11674</v>
      </c>
      <c r="H88" s="162">
        <v>0</v>
      </c>
      <c r="I88" s="68">
        <f t="shared" si="4"/>
        <v>100</v>
      </c>
      <c r="J88" s="163">
        <v>0</v>
      </c>
    </row>
    <row r="89" spans="1:10" ht="19.5" customHeight="1">
      <c r="A89" s="64"/>
      <c r="B89" s="57"/>
      <c r="C89" s="148">
        <v>4110</v>
      </c>
      <c r="D89" s="65" t="s">
        <v>168</v>
      </c>
      <c r="E89" s="66">
        <v>2983</v>
      </c>
      <c r="F89" s="66">
        <v>0</v>
      </c>
      <c r="G89" s="146">
        <v>2982.99</v>
      </c>
      <c r="H89" s="162">
        <v>0</v>
      </c>
      <c r="I89" s="68">
        <f t="shared" si="4"/>
        <v>99.99966476701306</v>
      </c>
      <c r="J89" s="163">
        <v>0</v>
      </c>
    </row>
    <row r="90" spans="1:10" ht="20.25" customHeight="1">
      <c r="A90" s="64"/>
      <c r="B90" s="57"/>
      <c r="C90" s="148">
        <v>4120</v>
      </c>
      <c r="D90" s="65" t="s">
        <v>169</v>
      </c>
      <c r="E90" s="66">
        <v>271</v>
      </c>
      <c r="F90" s="66">
        <v>0</v>
      </c>
      <c r="G90" s="146">
        <v>269.63</v>
      </c>
      <c r="H90" s="162">
        <v>0</v>
      </c>
      <c r="I90" s="68">
        <f t="shared" si="4"/>
        <v>99.49446494464944</v>
      </c>
      <c r="J90" s="163">
        <v>0</v>
      </c>
    </row>
    <row r="91" spans="1:10" ht="23.25" customHeight="1">
      <c r="A91" s="64"/>
      <c r="B91" s="57"/>
      <c r="C91" s="148">
        <v>4210</v>
      </c>
      <c r="D91" s="65" t="s">
        <v>160</v>
      </c>
      <c r="E91" s="66">
        <v>800</v>
      </c>
      <c r="F91" s="66">
        <v>0</v>
      </c>
      <c r="G91" s="146">
        <v>790.28</v>
      </c>
      <c r="H91" s="162">
        <v>0</v>
      </c>
      <c r="I91" s="68">
        <f t="shared" si="4"/>
        <v>98.785</v>
      </c>
      <c r="J91" s="163">
        <v>0</v>
      </c>
    </row>
    <row r="92" spans="1:10" ht="24" customHeight="1">
      <c r="A92" s="57"/>
      <c r="B92" s="57" t="s">
        <v>193</v>
      </c>
      <c r="C92" s="147"/>
      <c r="D92" s="70" t="s">
        <v>194</v>
      </c>
      <c r="E92" s="60">
        <f>SUM(E93:E94)</f>
        <v>2000</v>
      </c>
      <c r="F92" s="60">
        <f>SUM(F93:F93)</f>
        <v>0</v>
      </c>
      <c r="G92" s="158">
        <f>G93+G94</f>
        <v>511</v>
      </c>
      <c r="H92" s="159">
        <v>0</v>
      </c>
      <c r="I92" s="62">
        <f t="shared" si="4"/>
        <v>25.55</v>
      </c>
      <c r="J92" s="160">
        <v>0</v>
      </c>
    </row>
    <row r="93" spans="1:10" ht="24" customHeight="1">
      <c r="A93" s="64"/>
      <c r="B93" s="57"/>
      <c r="C93" s="148">
        <v>4210</v>
      </c>
      <c r="D93" s="65" t="s">
        <v>160</v>
      </c>
      <c r="E93" s="66">
        <v>1000</v>
      </c>
      <c r="F93" s="66">
        <v>0</v>
      </c>
      <c r="G93" s="146">
        <v>311</v>
      </c>
      <c r="H93" s="162">
        <v>0</v>
      </c>
      <c r="I93" s="68">
        <f t="shared" si="4"/>
        <v>31.1</v>
      </c>
      <c r="J93" s="163">
        <v>0</v>
      </c>
    </row>
    <row r="94" spans="1:10" ht="24" customHeight="1">
      <c r="A94" s="64"/>
      <c r="B94" s="57"/>
      <c r="C94" s="148">
        <v>4300</v>
      </c>
      <c r="D94" s="65" t="s">
        <v>161</v>
      </c>
      <c r="E94" s="66">
        <v>1000</v>
      </c>
      <c r="F94" s="66">
        <v>0</v>
      </c>
      <c r="G94" s="146">
        <v>200</v>
      </c>
      <c r="H94" s="162">
        <v>0</v>
      </c>
      <c r="I94" s="68">
        <v>0</v>
      </c>
      <c r="J94" s="163">
        <v>0</v>
      </c>
    </row>
    <row r="95" spans="1:10" ht="24" customHeight="1">
      <c r="A95" s="64"/>
      <c r="B95" s="57" t="s">
        <v>195</v>
      </c>
      <c r="C95" s="148"/>
      <c r="D95" s="70" t="s">
        <v>21</v>
      </c>
      <c r="E95" s="60">
        <f>E96+E97</f>
        <v>27000</v>
      </c>
      <c r="F95" s="60">
        <f>F96+F97</f>
        <v>55000</v>
      </c>
      <c r="G95" s="158">
        <f>G96+G97</f>
        <v>18054</v>
      </c>
      <c r="H95" s="159">
        <f>H96+H97</f>
        <v>22000</v>
      </c>
      <c r="I95" s="62">
        <f>G95/E95*100</f>
        <v>66.86666666666666</v>
      </c>
      <c r="J95" s="160">
        <f>H95/F95*100</f>
        <v>40</v>
      </c>
    </row>
    <row r="96" spans="1:10" ht="24" customHeight="1">
      <c r="A96" s="64"/>
      <c r="B96" s="57"/>
      <c r="C96" s="148">
        <v>3030</v>
      </c>
      <c r="D96" s="65" t="s">
        <v>187</v>
      </c>
      <c r="E96" s="66">
        <v>27000</v>
      </c>
      <c r="F96" s="66">
        <v>0</v>
      </c>
      <c r="G96" s="146">
        <v>18054</v>
      </c>
      <c r="H96" s="162">
        <v>0</v>
      </c>
      <c r="I96" s="68">
        <f>G96/E96*100</f>
        <v>66.86666666666666</v>
      </c>
      <c r="J96" s="163">
        <v>0</v>
      </c>
    </row>
    <row r="97" spans="1:10" ht="49.5" customHeight="1">
      <c r="A97" s="64"/>
      <c r="B97" s="57"/>
      <c r="C97" s="148">
        <v>6050</v>
      </c>
      <c r="D97" s="144" t="s">
        <v>156</v>
      </c>
      <c r="E97" s="66">
        <v>0</v>
      </c>
      <c r="F97" s="66">
        <v>55000</v>
      </c>
      <c r="G97" s="146">
        <v>0</v>
      </c>
      <c r="H97" s="162">
        <v>22000</v>
      </c>
      <c r="I97" s="68">
        <v>0</v>
      </c>
      <c r="J97" s="163">
        <f>H97/F97*100</f>
        <v>40</v>
      </c>
    </row>
    <row r="98" spans="1:10" s="27" customFormat="1" ht="38.25">
      <c r="A98" s="52" t="s">
        <v>57</v>
      </c>
      <c r="B98" s="52"/>
      <c r="C98" s="137"/>
      <c r="D98" s="95" t="s">
        <v>196</v>
      </c>
      <c r="E98" s="55">
        <f>E99+E101</f>
        <v>13000</v>
      </c>
      <c r="F98" s="55">
        <f>F99</f>
        <v>0</v>
      </c>
      <c r="G98" s="56">
        <f>G99+G101</f>
        <v>12876.21</v>
      </c>
      <c r="H98" s="156">
        <v>0</v>
      </c>
      <c r="I98" s="33">
        <f aca="true" t="shared" si="5" ref="I98:I126">G98/E98*100</f>
        <v>99.04776923076922</v>
      </c>
      <c r="J98" s="34">
        <v>0</v>
      </c>
    </row>
    <row r="99" spans="1:10" ht="25.5">
      <c r="A99" s="64"/>
      <c r="B99" s="57" t="s">
        <v>59</v>
      </c>
      <c r="C99" s="148"/>
      <c r="D99" s="70" t="s">
        <v>60</v>
      </c>
      <c r="E99" s="60">
        <f>SUM(E100:E100)</f>
        <v>912</v>
      </c>
      <c r="F99" s="60">
        <f>SUM(F100:F100)</f>
        <v>0</v>
      </c>
      <c r="G99" s="158">
        <f>G100</f>
        <v>912</v>
      </c>
      <c r="H99" s="159">
        <v>0</v>
      </c>
      <c r="I99" s="62">
        <f t="shared" si="5"/>
        <v>100</v>
      </c>
      <c r="J99" s="160">
        <v>0</v>
      </c>
    </row>
    <row r="100" spans="1:10" ht="24" customHeight="1">
      <c r="A100" s="64"/>
      <c r="B100" s="57"/>
      <c r="C100" s="148">
        <v>4300</v>
      </c>
      <c r="D100" s="65" t="s">
        <v>161</v>
      </c>
      <c r="E100" s="66">
        <v>912</v>
      </c>
      <c r="F100" s="66">
        <v>0</v>
      </c>
      <c r="G100" s="146">
        <v>912</v>
      </c>
      <c r="H100" s="162">
        <v>0</v>
      </c>
      <c r="I100" s="68">
        <f t="shared" si="5"/>
        <v>100</v>
      </c>
      <c r="J100" s="163">
        <v>0</v>
      </c>
    </row>
    <row r="101" spans="1:10" ht="24" customHeight="1">
      <c r="A101" s="64"/>
      <c r="B101" s="57" t="s">
        <v>293</v>
      </c>
      <c r="C101" s="148"/>
      <c r="D101" s="70" t="s">
        <v>294</v>
      </c>
      <c r="E101" s="60">
        <f>E102+E103+E104+E105+E106+E107++++++++++E108</f>
        <v>12088</v>
      </c>
      <c r="F101" s="60">
        <v>0</v>
      </c>
      <c r="G101" s="158">
        <f>G102+G103+G104+G105+G106+G107+G108</f>
        <v>11964.21</v>
      </c>
      <c r="H101" s="159">
        <v>0</v>
      </c>
      <c r="I101" s="62">
        <f>G101/E101*100</f>
        <v>98.97592653871608</v>
      </c>
      <c r="J101" s="160">
        <v>0</v>
      </c>
    </row>
    <row r="102" spans="1:10" ht="24" customHeight="1">
      <c r="A102" s="64"/>
      <c r="B102" s="57"/>
      <c r="C102" s="148">
        <v>3030</v>
      </c>
      <c r="D102" s="65" t="s">
        <v>187</v>
      </c>
      <c r="E102" s="66">
        <v>5900</v>
      </c>
      <c r="F102" s="66">
        <v>0</v>
      </c>
      <c r="G102" s="146">
        <v>5900</v>
      </c>
      <c r="H102" s="162">
        <v>0</v>
      </c>
      <c r="I102" s="68">
        <f t="shared" si="5"/>
        <v>100</v>
      </c>
      <c r="J102" s="163">
        <v>0</v>
      </c>
    </row>
    <row r="103" spans="1:10" ht="24" customHeight="1">
      <c r="A103" s="64"/>
      <c r="B103" s="57"/>
      <c r="C103" s="148">
        <v>4110</v>
      </c>
      <c r="D103" s="65" t="s">
        <v>168</v>
      </c>
      <c r="E103" s="66">
        <v>205</v>
      </c>
      <c r="F103" s="66">
        <v>0</v>
      </c>
      <c r="G103" s="146">
        <v>113.25</v>
      </c>
      <c r="H103" s="162">
        <v>0</v>
      </c>
      <c r="I103" s="68">
        <f t="shared" si="5"/>
        <v>55.243902439024396</v>
      </c>
      <c r="J103" s="163">
        <v>0</v>
      </c>
    </row>
    <row r="104" spans="1:10" ht="24" customHeight="1">
      <c r="A104" s="64"/>
      <c r="B104" s="57"/>
      <c r="C104" s="148">
        <v>4120</v>
      </c>
      <c r="D104" s="65" t="s">
        <v>169</v>
      </c>
      <c r="E104" s="66">
        <v>30</v>
      </c>
      <c r="F104" s="66">
        <v>0</v>
      </c>
      <c r="G104" s="146">
        <v>12.25</v>
      </c>
      <c r="H104" s="162">
        <v>0</v>
      </c>
      <c r="I104" s="68">
        <f t="shared" si="5"/>
        <v>40.833333333333336</v>
      </c>
      <c r="J104" s="163">
        <v>0</v>
      </c>
    </row>
    <row r="105" spans="1:10" ht="24" customHeight="1">
      <c r="A105" s="64"/>
      <c r="B105" s="57"/>
      <c r="C105" s="148">
        <v>4170</v>
      </c>
      <c r="D105" s="65" t="s">
        <v>171</v>
      </c>
      <c r="E105" s="66">
        <v>1230</v>
      </c>
      <c r="F105" s="66">
        <v>0</v>
      </c>
      <c r="G105" s="146">
        <v>1230</v>
      </c>
      <c r="H105" s="162">
        <v>0</v>
      </c>
      <c r="I105" s="68">
        <f t="shared" si="5"/>
        <v>100</v>
      </c>
      <c r="J105" s="163">
        <v>0</v>
      </c>
    </row>
    <row r="106" spans="1:10" ht="24" customHeight="1">
      <c r="A106" s="64"/>
      <c r="B106" s="57"/>
      <c r="C106" s="148">
        <v>4210</v>
      </c>
      <c r="D106" s="65" t="s">
        <v>160</v>
      </c>
      <c r="E106" s="66">
        <v>3866</v>
      </c>
      <c r="F106" s="66">
        <v>0</v>
      </c>
      <c r="G106" s="146">
        <v>3866</v>
      </c>
      <c r="H106" s="162">
        <v>0</v>
      </c>
      <c r="I106" s="68">
        <f t="shared" si="5"/>
        <v>100</v>
      </c>
      <c r="J106" s="163">
        <v>0</v>
      </c>
    </row>
    <row r="107" spans="1:10" ht="24" customHeight="1">
      <c r="A107" s="64"/>
      <c r="B107" s="57"/>
      <c r="C107" s="148">
        <v>4300</v>
      </c>
      <c r="D107" s="65" t="s">
        <v>161</v>
      </c>
      <c r="E107" s="66">
        <v>450</v>
      </c>
      <c r="F107" s="66">
        <v>0</v>
      </c>
      <c r="G107" s="146">
        <v>450</v>
      </c>
      <c r="H107" s="162">
        <v>0</v>
      </c>
      <c r="I107" s="68">
        <f t="shared" si="5"/>
        <v>100</v>
      </c>
      <c r="J107" s="163">
        <v>0</v>
      </c>
    </row>
    <row r="108" spans="1:10" ht="24" customHeight="1">
      <c r="A108" s="64"/>
      <c r="B108" s="57"/>
      <c r="C108" s="148">
        <v>4410</v>
      </c>
      <c r="D108" s="65" t="s">
        <v>175</v>
      </c>
      <c r="E108" s="66">
        <v>407</v>
      </c>
      <c r="F108" s="66">
        <v>0</v>
      </c>
      <c r="G108" s="146">
        <v>392.71</v>
      </c>
      <c r="H108" s="162">
        <v>0</v>
      </c>
      <c r="I108" s="68">
        <f t="shared" si="5"/>
        <v>96.48894348894348</v>
      </c>
      <c r="J108" s="163">
        <v>0</v>
      </c>
    </row>
    <row r="109" spans="1:10" ht="25.5">
      <c r="A109" s="52" t="s">
        <v>62</v>
      </c>
      <c r="B109" s="52"/>
      <c r="C109" s="167"/>
      <c r="D109" s="95" t="s">
        <v>63</v>
      </c>
      <c r="E109" s="55">
        <f>SUM(E110,E131,E128)</f>
        <v>277112</v>
      </c>
      <c r="F109" s="55">
        <f>SUM(F110,F131)</f>
        <v>16000</v>
      </c>
      <c r="G109" s="56">
        <f>G110+G131+G128</f>
        <v>236048.75000000003</v>
      </c>
      <c r="H109" s="56">
        <f>H110+H131</f>
        <v>16000</v>
      </c>
      <c r="I109" s="33">
        <f t="shared" si="5"/>
        <v>85.18171353099109</v>
      </c>
      <c r="J109" s="34">
        <v>0</v>
      </c>
    </row>
    <row r="110" spans="1:10" ht="24" customHeight="1">
      <c r="A110" s="57"/>
      <c r="B110" s="57" t="s">
        <v>197</v>
      </c>
      <c r="C110" s="147"/>
      <c r="D110" s="70" t="s">
        <v>198</v>
      </c>
      <c r="E110" s="60">
        <f>SUM(E111:E126)</f>
        <v>265372</v>
      </c>
      <c r="F110" s="60">
        <f>SUM(F111:F127)</f>
        <v>16000</v>
      </c>
      <c r="G110" s="158">
        <f>G111+G112+G113+G114+G115+G116+G118+G119+G120+G121+G123+G124+G125+G126+G117+G122</f>
        <v>224876.83000000002</v>
      </c>
      <c r="H110" s="60">
        <f>SUM(H111:H127)</f>
        <v>16000</v>
      </c>
      <c r="I110" s="62">
        <f t="shared" si="5"/>
        <v>84.74022504258174</v>
      </c>
      <c r="J110" s="160">
        <v>0</v>
      </c>
    </row>
    <row r="111" spans="1:10" ht="24" customHeight="1">
      <c r="A111" s="64"/>
      <c r="B111" s="57"/>
      <c r="C111" s="161" t="s">
        <v>199</v>
      </c>
      <c r="D111" s="100" t="s">
        <v>165</v>
      </c>
      <c r="E111" s="66">
        <v>1000</v>
      </c>
      <c r="F111" s="66">
        <v>0</v>
      </c>
      <c r="G111" s="146">
        <v>538.11</v>
      </c>
      <c r="H111" s="162">
        <v>0</v>
      </c>
      <c r="I111" s="68">
        <f t="shared" si="5"/>
        <v>53.811</v>
      </c>
      <c r="J111" s="163">
        <v>0</v>
      </c>
    </row>
    <row r="112" spans="1:10" ht="24" customHeight="1">
      <c r="A112" s="64"/>
      <c r="B112" s="57"/>
      <c r="C112" s="148">
        <v>3030</v>
      </c>
      <c r="D112" s="65" t="s">
        <v>187</v>
      </c>
      <c r="E112" s="66">
        <v>55000</v>
      </c>
      <c r="F112" s="66">
        <v>0</v>
      </c>
      <c r="G112" s="146">
        <v>44349.45</v>
      </c>
      <c r="H112" s="162">
        <v>0</v>
      </c>
      <c r="I112" s="68">
        <f t="shared" si="5"/>
        <v>80.63536363636364</v>
      </c>
      <c r="J112" s="163">
        <v>0</v>
      </c>
    </row>
    <row r="113" spans="1:10" ht="24" customHeight="1">
      <c r="A113" s="64"/>
      <c r="B113" s="57"/>
      <c r="C113" s="148">
        <v>4010</v>
      </c>
      <c r="D113" s="65" t="s">
        <v>166</v>
      </c>
      <c r="E113" s="66">
        <v>77400</v>
      </c>
      <c r="F113" s="66">
        <v>0</v>
      </c>
      <c r="G113" s="146">
        <v>77343.5</v>
      </c>
      <c r="H113" s="162">
        <v>0</v>
      </c>
      <c r="I113" s="68">
        <f t="shared" si="5"/>
        <v>99.92700258397933</v>
      </c>
      <c r="J113" s="163">
        <v>0</v>
      </c>
    </row>
    <row r="114" spans="1:10" ht="24" customHeight="1">
      <c r="A114" s="64"/>
      <c r="B114" s="57"/>
      <c r="C114" s="161" t="s">
        <v>200</v>
      </c>
      <c r="D114" s="100" t="s">
        <v>167</v>
      </c>
      <c r="E114" s="66">
        <v>4100</v>
      </c>
      <c r="F114" s="66">
        <v>0</v>
      </c>
      <c r="G114" s="146">
        <v>4053.94</v>
      </c>
      <c r="H114" s="162">
        <v>0</v>
      </c>
      <c r="I114" s="68">
        <f t="shared" si="5"/>
        <v>98.87658536585366</v>
      </c>
      <c r="J114" s="163">
        <v>0</v>
      </c>
    </row>
    <row r="115" spans="1:10" ht="24" customHeight="1">
      <c r="A115" s="64"/>
      <c r="B115" s="57"/>
      <c r="C115" s="161" t="s">
        <v>201</v>
      </c>
      <c r="D115" s="100" t="s">
        <v>168</v>
      </c>
      <c r="E115" s="66">
        <v>12500</v>
      </c>
      <c r="F115" s="66">
        <v>0</v>
      </c>
      <c r="G115" s="146">
        <v>12150.87</v>
      </c>
      <c r="H115" s="162">
        <v>0</v>
      </c>
      <c r="I115" s="68">
        <f t="shared" si="5"/>
        <v>97.20696000000001</v>
      </c>
      <c r="J115" s="163">
        <v>0</v>
      </c>
    </row>
    <row r="116" spans="1:10" ht="24" customHeight="1">
      <c r="A116" s="64"/>
      <c r="B116" s="57"/>
      <c r="C116" s="161" t="s">
        <v>202</v>
      </c>
      <c r="D116" s="100" t="s">
        <v>169</v>
      </c>
      <c r="E116" s="66">
        <v>2200</v>
      </c>
      <c r="F116" s="66">
        <v>0</v>
      </c>
      <c r="G116" s="146">
        <v>1671.67</v>
      </c>
      <c r="H116" s="162">
        <v>0</v>
      </c>
      <c r="I116" s="68">
        <f t="shared" si="5"/>
        <v>75.985</v>
      </c>
      <c r="J116" s="163">
        <v>0</v>
      </c>
    </row>
    <row r="117" spans="1:10" ht="24" customHeight="1">
      <c r="A117" s="64"/>
      <c r="B117" s="57"/>
      <c r="C117" s="161" t="s">
        <v>203</v>
      </c>
      <c r="D117" s="100" t="s">
        <v>169</v>
      </c>
      <c r="E117" s="66">
        <v>2300</v>
      </c>
      <c r="F117" s="66">
        <v>0</v>
      </c>
      <c r="G117" s="146">
        <v>2273.2</v>
      </c>
      <c r="H117" s="162">
        <v>0</v>
      </c>
      <c r="I117" s="68">
        <f t="shared" si="5"/>
        <v>98.83478260869565</v>
      </c>
      <c r="J117" s="163">
        <v>0</v>
      </c>
    </row>
    <row r="118" spans="1:10" ht="24" customHeight="1">
      <c r="A118" s="64"/>
      <c r="B118" s="57"/>
      <c r="C118" s="161" t="s">
        <v>204</v>
      </c>
      <c r="D118" s="100" t="s">
        <v>171</v>
      </c>
      <c r="E118" s="66">
        <v>10000</v>
      </c>
      <c r="F118" s="66">
        <v>0</v>
      </c>
      <c r="G118" s="146">
        <v>6563</v>
      </c>
      <c r="H118" s="162">
        <v>0</v>
      </c>
      <c r="I118" s="68">
        <f t="shared" si="5"/>
        <v>65.63</v>
      </c>
      <c r="J118" s="163">
        <v>0</v>
      </c>
    </row>
    <row r="119" spans="1:10" ht="24" customHeight="1">
      <c r="A119" s="64"/>
      <c r="B119" s="57"/>
      <c r="C119" s="161" t="s">
        <v>178</v>
      </c>
      <c r="D119" s="100" t="s">
        <v>160</v>
      </c>
      <c r="E119" s="66">
        <v>55331</v>
      </c>
      <c r="F119" s="66">
        <v>0</v>
      </c>
      <c r="G119" s="146">
        <v>44292.89</v>
      </c>
      <c r="H119" s="162">
        <v>0</v>
      </c>
      <c r="I119" s="68">
        <f t="shared" si="5"/>
        <v>80.05076720102655</v>
      </c>
      <c r="J119" s="163">
        <v>0</v>
      </c>
    </row>
    <row r="120" spans="1:10" ht="24" customHeight="1">
      <c r="A120" s="64"/>
      <c r="B120" s="57"/>
      <c r="C120" s="161" t="s">
        <v>205</v>
      </c>
      <c r="D120" s="100" t="s">
        <v>172</v>
      </c>
      <c r="E120" s="66">
        <v>21350</v>
      </c>
      <c r="F120" s="66">
        <v>0</v>
      </c>
      <c r="G120" s="146">
        <v>12676.64</v>
      </c>
      <c r="H120" s="162">
        <v>0</v>
      </c>
      <c r="I120" s="68">
        <f t="shared" si="5"/>
        <v>59.37536299765808</v>
      </c>
      <c r="J120" s="163">
        <v>0</v>
      </c>
    </row>
    <row r="121" spans="1:10" ht="24" customHeight="1">
      <c r="A121" s="64"/>
      <c r="B121" s="57"/>
      <c r="C121" s="161" t="s">
        <v>179</v>
      </c>
      <c r="D121" s="100" t="s">
        <v>173</v>
      </c>
      <c r="E121" s="66">
        <v>3000</v>
      </c>
      <c r="F121" s="66">
        <v>0</v>
      </c>
      <c r="G121" s="146">
        <v>1799.43</v>
      </c>
      <c r="H121" s="162">
        <v>0</v>
      </c>
      <c r="I121" s="68">
        <f t="shared" si="5"/>
        <v>59.98100000000001</v>
      </c>
      <c r="J121" s="163">
        <v>0</v>
      </c>
    </row>
    <row r="122" spans="1:10" ht="24" customHeight="1">
      <c r="A122" s="64"/>
      <c r="B122" s="57"/>
      <c r="C122" s="161" t="s">
        <v>206</v>
      </c>
      <c r="D122" s="100" t="s">
        <v>174</v>
      </c>
      <c r="E122" s="66">
        <v>1900</v>
      </c>
      <c r="F122" s="66">
        <v>0</v>
      </c>
      <c r="G122" s="146">
        <v>1520</v>
      </c>
      <c r="H122" s="162">
        <v>0</v>
      </c>
      <c r="I122" s="68">
        <f t="shared" si="5"/>
        <v>80</v>
      </c>
      <c r="J122" s="163">
        <v>0</v>
      </c>
    </row>
    <row r="123" spans="1:10" ht="24" customHeight="1">
      <c r="A123" s="64"/>
      <c r="B123" s="57"/>
      <c r="C123" s="161" t="s">
        <v>180</v>
      </c>
      <c r="D123" s="100" t="s">
        <v>161</v>
      </c>
      <c r="E123" s="66">
        <v>10200</v>
      </c>
      <c r="F123" s="66">
        <v>0</v>
      </c>
      <c r="G123" s="146">
        <v>6692</v>
      </c>
      <c r="H123" s="162">
        <v>0</v>
      </c>
      <c r="I123" s="68">
        <f t="shared" si="5"/>
        <v>65.6078431372549</v>
      </c>
      <c r="J123" s="163">
        <v>0</v>
      </c>
    </row>
    <row r="124" spans="1:10" ht="24" customHeight="1">
      <c r="A124" s="64"/>
      <c r="B124" s="57"/>
      <c r="C124" s="161" t="s">
        <v>207</v>
      </c>
      <c r="D124" s="100" t="s">
        <v>175</v>
      </c>
      <c r="E124" s="66">
        <v>100</v>
      </c>
      <c r="F124" s="66">
        <v>0</v>
      </c>
      <c r="G124" s="146">
        <v>0</v>
      </c>
      <c r="H124" s="162">
        <v>0</v>
      </c>
      <c r="I124" s="68">
        <f t="shared" si="5"/>
        <v>0</v>
      </c>
      <c r="J124" s="163">
        <v>0</v>
      </c>
    </row>
    <row r="125" spans="1:10" ht="24" customHeight="1">
      <c r="A125" s="64"/>
      <c r="B125" s="57"/>
      <c r="C125" s="161" t="s">
        <v>208</v>
      </c>
      <c r="D125" s="65" t="s">
        <v>162</v>
      </c>
      <c r="E125" s="66">
        <v>5650</v>
      </c>
      <c r="F125" s="66">
        <v>0</v>
      </c>
      <c r="G125" s="146">
        <v>5612</v>
      </c>
      <c r="H125" s="162">
        <v>0</v>
      </c>
      <c r="I125" s="68">
        <f t="shared" si="5"/>
        <v>99.32743362831859</v>
      </c>
      <c r="J125" s="163">
        <v>0</v>
      </c>
    </row>
    <row r="126" spans="1:10" ht="24" customHeight="1">
      <c r="A126" s="64"/>
      <c r="B126" s="57"/>
      <c r="C126" s="161" t="s">
        <v>209</v>
      </c>
      <c r="D126" s="65" t="s">
        <v>176</v>
      </c>
      <c r="E126" s="66">
        <v>3341</v>
      </c>
      <c r="F126" s="66">
        <v>0</v>
      </c>
      <c r="G126" s="146">
        <v>3340.13</v>
      </c>
      <c r="H126" s="162">
        <v>0</v>
      </c>
      <c r="I126" s="68">
        <f t="shared" si="5"/>
        <v>99.97395989224783</v>
      </c>
      <c r="J126" s="163">
        <v>0</v>
      </c>
    </row>
    <row r="127" spans="1:10" ht="48" customHeight="1">
      <c r="A127" s="64"/>
      <c r="B127" s="57"/>
      <c r="C127" s="161" t="s">
        <v>210</v>
      </c>
      <c r="D127" s="65" t="s">
        <v>211</v>
      </c>
      <c r="E127" s="66">
        <v>0</v>
      </c>
      <c r="F127" s="66">
        <v>16000</v>
      </c>
      <c r="G127" s="146">
        <v>0</v>
      </c>
      <c r="H127" s="162">
        <v>16000</v>
      </c>
      <c r="I127" s="68">
        <v>0</v>
      </c>
      <c r="J127" s="163">
        <v>100</v>
      </c>
    </row>
    <row r="128" spans="1:10" ht="30.75" customHeight="1">
      <c r="A128" s="64"/>
      <c r="B128" s="57" t="s">
        <v>64</v>
      </c>
      <c r="C128" s="161"/>
      <c r="D128" s="70" t="s">
        <v>65</v>
      </c>
      <c r="E128" s="60">
        <f>E129+E130</f>
        <v>200</v>
      </c>
      <c r="F128" s="60">
        <f>F129</f>
        <v>0</v>
      </c>
      <c r="G128" s="158">
        <f>G129+G130</f>
        <v>200</v>
      </c>
      <c r="H128" s="159">
        <f>H129</f>
        <v>0</v>
      </c>
      <c r="I128" s="62">
        <v>100</v>
      </c>
      <c r="J128" s="160">
        <v>0</v>
      </c>
    </row>
    <row r="129" spans="1:10" ht="27.75" customHeight="1">
      <c r="A129" s="64"/>
      <c r="B129" s="57"/>
      <c r="C129" s="161" t="s">
        <v>180</v>
      </c>
      <c r="D129" s="100" t="s">
        <v>161</v>
      </c>
      <c r="E129" s="66">
        <v>105</v>
      </c>
      <c r="F129" s="66">
        <v>0</v>
      </c>
      <c r="G129" s="146">
        <v>105</v>
      </c>
      <c r="H129" s="162">
        <v>0</v>
      </c>
      <c r="I129" s="68">
        <v>0</v>
      </c>
      <c r="J129" s="163">
        <v>0</v>
      </c>
    </row>
    <row r="130" spans="1:10" ht="27.75" customHeight="1">
      <c r="A130" s="64"/>
      <c r="B130" s="57"/>
      <c r="C130" s="161" t="s">
        <v>231</v>
      </c>
      <c r="D130" s="65" t="s">
        <v>192</v>
      </c>
      <c r="E130" s="66">
        <v>95</v>
      </c>
      <c r="F130" s="66">
        <v>0</v>
      </c>
      <c r="G130" s="146">
        <v>95</v>
      </c>
      <c r="H130" s="162">
        <v>0</v>
      </c>
      <c r="I130" s="68">
        <v>100</v>
      </c>
      <c r="J130" s="163">
        <v>0</v>
      </c>
    </row>
    <row r="131" spans="1:10" ht="24" customHeight="1">
      <c r="A131" s="57"/>
      <c r="B131" s="57" t="s">
        <v>212</v>
      </c>
      <c r="C131" s="147"/>
      <c r="D131" s="70" t="s">
        <v>213</v>
      </c>
      <c r="E131" s="60">
        <f>E132+E133+E134+E135+E136+E137+E138</f>
        <v>11540</v>
      </c>
      <c r="F131" s="60">
        <v>0</v>
      </c>
      <c r="G131" s="158">
        <f>G132+G133+G134+G135+G136+G137+G138</f>
        <v>10971.92</v>
      </c>
      <c r="H131" s="159">
        <v>0</v>
      </c>
      <c r="I131" s="62">
        <f>G131/E131*100</f>
        <v>95.07729636048526</v>
      </c>
      <c r="J131" s="160">
        <v>0</v>
      </c>
    </row>
    <row r="132" spans="1:10" ht="24" customHeight="1">
      <c r="A132" s="57"/>
      <c r="B132" s="57"/>
      <c r="C132" s="148">
        <v>4010</v>
      </c>
      <c r="D132" s="65" t="s">
        <v>166</v>
      </c>
      <c r="E132" s="66">
        <v>8220</v>
      </c>
      <c r="F132" s="66">
        <v>0</v>
      </c>
      <c r="G132" s="146">
        <v>8159</v>
      </c>
      <c r="H132" s="162">
        <v>0</v>
      </c>
      <c r="I132" s="68">
        <f>G132/E132*100</f>
        <v>99.25790754257908</v>
      </c>
      <c r="J132" s="163">
        <v>0</v>
      </c>
    </row>
    <row r="133" spans="1:10" ht="24" customHeight="1">
      <c r="A133" s="57"/>
      <c r="B133" s="57"/>
      <c r="C133" s="161" t="s">
        <v>200</v>
      </c>
      <c r="D133" s="100" t="s">
        <v>167</v>
      </c>
      <c r="E133" s="66">
        <v>920</v>
      </c>
      <c r="F133" s="66">
        <v>0</v>
      </c>
      <c r="G133" s="146">
        <v>754.32</v>
      </c>
      <c r="H133" s="168">
        <v>0</v>
      </c>
      <c r="I133" s="68">
        <f>G133/E133*100</f>
        <v>81.99130434782609</v>
      </c>
      <c r="J133" s="163">
        <v>0</v>
      </c>
    </row>
    <row r="134" spans="1:10" ht="24" customHeight="1">
      <c r="A134" s="57"/>
      <c r="B134" s="57"/>
      <c r="C134" s="161" t="s">
        <v>201</v>
      </c>
      <c r="D134" s="100" t="s">
        <v>168</v>
      </c>
      <c r="E134" s="66">
        <v>1380</v>
      </c>
      <c r="F134" s="66">
        <v>0</v>
      </c>
      <c r="G134" s="146">
        <v>1379.4</v>
      </c>
      <c r="H134" s="168">
        <v>0</v>
      </c>
      <c r="I134" s="68">
        <f>G134/E134*100</f>
        <v>99.95652173913044</v>
      </c>
      <c r="J134" s="163">
        <v>0</v>
      </c>
    </row>
    <row r="135" spans="1:10" ht="24" customHeight="1">
      <c r="A135" s="57"/>
      <c r="B135" s="57"/>
      <c r="C135" s="161" t="s">
        <v>202</v>
      </c>
      <c r="D135" s="100" t="s">
        <v>169</v>
      </c>
      <c r="E135" s="66">
        <v>220</v>
      </c>
      <c r="F135" s="66">
        <v>0</v>
      </c>
      <c r="G135" s="146">
        <v>220</v>
      </c>
      <c r="H135" s="168">
        <v>0</v>
      </c>
      <c r="I135" s="68">
        <f>G135/E135*100</f>
        <v>100</v>
      </c>
      <c r="J135" s="163">
        <v>0</v>
      </c>
    </row>
    <row r="136" spans="1:10" ht="24" customHeight="1">
      <c r="A136" s="57"/>
      <c r="B136" s="57"/>
      <c r="C136" s="161" t="s">
        <v>178</v>
      </c>
      <c r="D136" s="100" t="s">
        <v>160</v>
      </c>
      <c r="E136" s="66">
        <v>300</v>
      </c>
      <c r="F136" s="66">
        <v>0</v>
      </c>
      <c r="G136" s="146">
        <v>0</v>
      </c>
      <c r="H136" s="168">
        <v>0</v>
      </c>
      <c r="I136" s="68">
        <v>0</v>
      </c>
      <c r="J136" s="163">
        <v>0</v>
      </c>
    </row>
    <row r="137" spans="1:10" ht="24" customHeight="1">
      <c r="A137" s="57"/>
      <c r="B137" s="57"/>
      <c r="C137" s="161" t="s">
        <v>180</v>
      </c>
      <c r="D137" s="100" t="s">
        <v>161</v>
      </c>
      <c r="E137" s="66">
        <v>400</v>
      </c>
      <c r="F137" s="66">
        <v>0</v>
      </c>
      <c r="G137" s="146">
        <v>400</v>
      </c>
      <c r="H137" s="168">
        <v>0</v>
      </c>
      <c r="I137" s="68">
        <v>0</v>
      </c>
      <c r="J137" s="163">
        <v>0</v>
      </c>
    </row>
    <row r="138" spans="1:10" ht="24" customHeight="1">
      <c r="A138" s="57"/>
      <c r="B138" s="57"/>
      <c r="C138" s="161" t="s">
        <v>207</v>
      </c>
      <c r="D138" s="100" t="s">
        <v>175</v>
      </c>
      <c r="E138" s="66">
        <v>100</v>
      </c>
      <c r="F138" s="66">
        <v>0</v>
      </c>
      <c r="G138" s="146">
        <v>59.2</v>
      </c>
      <c r="H138" s="168">
        <v>0</v>
      </c>
      <c r="I138" s="68">
        <v>0</v>
      </c>
      <c r="J138" s="163">
        <v>0</v>
      </c>
    </row>
    <row r="139" spans="1:10" ht="51">
      <c r="A139" s="52" t="s">
        <v>66</v>
      </c>
      <c r="B139" s="52"/>
      <c r="C139" s="137"/>
      <c r="D139" s="95" t="s">
        <v>214</v>
      </c>
      <c r="E139" s="55">
        <f>SUM(E140)</f>
        <v>42700</v>
      </c>
      <c r="F139" s="55">
        <f>SUM(F140)</f>
        <v>0</v>
      </c>
      <c r="G139" s="56">
        <f>G140</f>
        <v>38363.39</v>
      </c>
      <c r="H139" s="156">
        <v>0</v>
      </c>
      <c r="I139" s="33">
        <f>G139/E139*100</f>
        <v>89.84400468384075</v>
      </c>
      <c r="J139" s="34">
        <v>0</v>
      </c>
    </row>
    <row r="140" spans="1:10" ht="25.5">
      <c r="A140" s="57"/>
      <c r="B140" s="57" t="s">
        <v>215</v>
      </c>
      <c r="C140" s="147"/>
      <c r="D140" s="70" t="s">
        <v>216</v>
      </c>
      <c r="E140" s="60">
        <f>SUM(E141:E145)</f>
        <v>42700</v>
      </c>
      <c r="F140" s="60">
        <f>SUM(F141:F145)</f>
        <v>0</v>
      </c>
      <c r="G140" s="158">
        <f>G141+G142+G143+G144+G145</f>
        <v>38363.39</v>
      </c>
      <c r="H140" s="159">
        <v>0</v>
      </c>
      <c r="I140" s="62">
        <f>G140/E140*100</f>
        <v>89.84400468384075</v>
      </c>
      <c r="J140" s="160">
        <v>0</v>
      </c>
    </row>
    <row r="141" spans="1:10" ht="24" customHeight="1">
      <c r="A141" s="57"/>
      <c r="B141" s="57"/>
      <c r="C141" s="161" t="s">
        <v>217</v>
      </c>
      <c r="D141" s="65" t="s">
        <v>218</v>
      </c>
      <c r="E141" s="66">
        <v>31000</v>
      </c>
      <c r="F141" s="66">
        <v>0</v>
      </c>
      <c r="G141" s="146">
        <v>30773.64</v>
      </c>
      <c r="H141" s="162">
        <v>0</v>
      </c>
      <c r="I141" s="68">
        <f>G141/E141*100</f>
        <v>99.2698064516129</v>
      </c>
      <c r="J141" s="163">
        <v>0</v>
      </c>
    </row>
    <row r="142" spans="1:10" ht="24" customHeight="1">
      <c r="A142" s="57"/>
      <c r="B142" s="57"/>
      <c r="C142" s="161" t="s">
        <v>201</v>
      </c>
      <c r="D142" s="100" t="s">
        <v>168</v>
      </c>
      <c r="E142" s="66">
        <v>1000</v>
      </c>
      <c r="F142" s="66">
        <v>0</v>
      </c>
      <c r="G142" s="146">
        <v>513.61</v>
      </c>
      <c r="H142" s="162">
        <v>0</v>
      </c>
      <c r="I142" s="68">
        <f>G142/E142*100</f>
        <v>51.361000000000004</v>
      </c>
      <c r="J142" s="163">
        <v>0</v>
      </c>
    </row>
    <row r="143" spans="1:10" ht="24" customHeight="1">
      <c r="A143" s="57"/>
      <c r="B143" s="57"/>
      <c r="C143" s="161" t="s">
        <v>202</v>
      </c>
      <c r="D143" s="100" t="s">
        <v>169</v>
      </c>
      <c r="E143" s="66">
        <v>200</v>
      </c>
      <c r="F143" s="66">
        <v>0</v>
      </c>
      <c r="G143" s="146">
        <v>58.08</v>
      </c>
      <c r="H143" s="162">
        <v>0</v>
      </c>
      <c r="I143" s="68">
        <f>G143/E143*100</f>
        <v>29.04</v>
      </c>
      <c r="J143" s="163">
        <v>0</v>
      </c>
    </row>
    <row r="144" spans="1:10" ht="24" customHeight="1">
      <c r="A144" s="57"/>
      <c r="B144" s="57"/>
      <c r="C144" s="161" t="s">
        <v>180</v>
      </c>
      <c r="D144" s="65" t="s">
        <v>161</v>
      </c>
      <c r="E144" s="66">
        <v>10000</v>
      </c>
      <c r="F144" s="66">
        <v>0</v>
      </c>
      <c r="G144" s="146">
        <v>7018.06</v>
      </c>
      <c r="H144" s="162">
        <v>0</v>
      </c>
      <c r="I144" s="68">
        <f aca="true" t="shared" si="6" ref="I144:I158">G144/E144*100</f>
        <v>70.1806</v>
      </c>
      <c r="J144" s="163">
        <v>0</v>
      </c>
    </row>
    <row r="145" spans="1:10" ht="24" customHeight="1">
      <c r="A145" s="64"/>
      <c r="B145" s="57"/>
      <c r="C145" s="161" t="s">
        <v>219</v>
      </c>
      <c r="D145" s="100" t="s">
        <v>182</v>
      </c>
      <c r="E145" s="66">
        <v>500</v>
      </c>
      <c r="F145" s="66">
        <v>0</v>
      </c>
      <c r="G145" s="146">
        <v>0</v>
      </c>
      <c r="H145" s="162">
        <v>0</v>
      </c>
      <c r="I145" s="68">
        <f t="shared" si="6"/>
        <v>0</v>
      </c>
      <c r="J145" s="163">
        <v>0</v>
      </c>
    </row>
    <row r="146" spans="1:10" ht="24" customHeight="1">
      <c r="A146" s="52" t="s">
        <v>220</v>
      </c>
      <c r="B146" s="52"/>
      <c r="C146" s="137"/>
      <c r="D146" s="95" t="s">
        <v>221</v>
      </c>
      <c r="E146" s="55">
        <f>SUM(E147)</f>
        <v>159800</v>
      </c>
      <c r="F146" s="55">
        <f>SUM(F147)</f>
        <v>0</v>
      </c>
      <c r="G146" s="56">
        <f>G147</f>
        <v>157785.81</v>
      </c>
      <c r="H146" s="156">
        <v>0</v>
      </c>
      <c r="I146" s="33">
        <f t="shared" si="6"/>
        <v>98.73955569461828</v>
      </c>
      <c r="J146" s="34">
        <v>0</v>
      </c>
    </row>
    <row r="147" spans="1:10" ht="41.25" customHeight="1">
      <c r="A147" s="57"/>
      <c r="B147" s="57" t="s">
        <v>222</v>
      </c>
      <c r="C147" s="147"/>
      <c r="D147" s="70" t="s">
        <v>223</v>
      </c>
      <c r="E147" s="60">
        <f>SUM(E148:E148)</f>
        <v>159800</v>
      </c>
      <c r="F147" s="60">
        <f>SUM(F148:F148)</f>
        <v>0</v>
      </c>
      <c r="G147" s="158">
        <f>G148</f>
        <v>157785.81</v>
      </c>
      <c r="H147" s="159">
        <v>0</v>
      </c>
      <c r="I147" s="62">
        <f t="shared" si="6"/>
        <v>98.73955569461828</v>
      </c>
      <c r="J147" s="160">
        <v>0</v>
      </c>
    </row>
    <row r="148" spans="1:10" ht="38.25">
      <c r="A148" s="57"/>
      <c r="B148" s="57"/>
      <c r="C148" s="161" t="s">
        <v>224</v>
      </c>
      <c r="D148" s="65" t="s">
        <v>225</v>
      </c>
      <c r="E148" s="66">
        <v>159800</v>
      </c>
      <c r="F148" s="108">
        <v>0</v>
      </c>
      <c r="G148" s="146">
        <v>157785.81</v>
      </c>
      <c r="H148" s="162">
        <v>0</v>
      </c>
      <c r="I148" s="68">
        <f t="shared" si="6"/>
        <v>98.73955569461828</v>
      </c>
      <c r="J148" s="163">
        <v>0</v>
      </c>
    </row>
    <row r="149" spans="1:10" ht="24" customHeight="1">
      <c r="A149" s="52" t="s">
        <v>106</v>
      </c>
      <c r="B149" s="52"/>
      <c r="C149" s="137"/>
      <c r="D149" s="95" t="s">
        <v>107</v>
      </c>
      <c r="E149" s="55">
        <f>E150</f>
        <v>33600</v>
      </c>
      <c r="F149" s="55">
        <f>SUM(F150)</f>
        <v>0</v>
      </c>
      <c r="G149" s="56">
        <f>G150</f>
        <v>0</v>
      </c>
      <c r="H149" s="156">
        <v>0</v>
      </c>
      <c r="I149" s="33">
        <f t="shared" si="6"/>
        <v>0</v>
      </c>
      <c r="J149" s="34">
        <v>0</v>
      </c>
    </row>
    <row r="150" spans="1:10" ht="24" customHeight="1">
      <c r="A150" s="57"/>
      <c r="B150" s="57" t="s">
        <v>226</v>
      </c>
      <c r="C150" s="147"/>
      <c r="D150" s="70" t="s">
        <v>227</v>
      </c>
      <c r="E150" s="60">
        <f>SUM(E151)</f>
        <v>33600</v>
      </c>
      <c r="F150" s="60">
        <f>SUM(F151)</f>
        <v>0</v>
      </c>
      <c r="G150" s="158">
        <f>F150/E150*100</f>
        <v>0</v>
      </c>
      <c r="H150" s="162">
        <v>0</v>
      </c>
      <c r="I150" s="68">
        <f t="shared" si="6"/>
        <v>0</v>
      </c>
      <c r="J150" s="163">
        <v>0</v>
      </c>
    </row>
    <row r="151" spans="1:10" ht="24" customHeight="1">
      <c r="A151" s="64"/>
      <c r="B151" s="57"/>
      <c r="C151" s="148">
        <v>4810</v>
      </c>
      <c r="D151" s="65" t="s">
        <v>228</v>
      </c>
      <c r="E151" s="66">
        <v>33600</v>
      </c>
      <c r="F151" s="66">
        <v>0</v>
      </c>
      <c r="G151" s="146">
        <v>0</v>
      </c>
      <c r="H151" s="162">
        <v>0</v>
      </c>
      <c r="I151" s="68">
        <f t="shared" si="6"/>
        <v>0</v>
      </c>
      <c r="J151" s="163">
        <v>0</v>
      </c>
    </row>
    <row r="152" spans="1:10" ht="24" customHeight="1">
      <c r="A152" s="102">
        <v>801</v>
      </c>
      <c r="B152" s="102"/>
      <c r="C152" s="169"/>
      <c r="D152" s="170" t="s">
        <v>116</v>
      </c>
      <c r="E152" s="104">
        <f>SUM(E153,E185,E202,E217,E222,E172,E234)</f>
        <v>7834001</v>
      </c>
      <c r="F152" s="104">
        <f>SUM(F153,F185,F202,F217,F222)</f>
        <v>0</v>
      </c>
      <c r="G152" s="56">
        <f>G153+G185+G202+G217+G222+G172+G234</f>
        <v>7418615.52</v>
      </c>
      <c r="H152" s="156">
        <f>H153+H185+H202+H217+H222</f>
        <v>0</v>
      </c>
      <c r="I152" s="33">
        <f t="shared" si="6"/>
        <v>94.69765857829223</v>
      </c>
      <c r="J152" s="34">
        <v>0</v>
      </c>
    </row>
    <row r="153" spans="1:10" ht="24" customHeight="1">
      <c r="A153" s="105"/>
      <c r="B153" s="105">
        <v>80101</v>
      </c>
      <c r="C153" s="171"/>
      <c r="D153" s="112" t="s">
        <v>117</v>
      </c>
      <c r="E153" s="107">
        <f>SUM(E154:E171)</f>
        <v>4665047</v>
      </c>
      <c r="F153" s="107">
        <v>0</v>
      </c>
      <c r="G153" s="158">
        <f>G154+G155+G156+G157+G158+G160+G161+G162+G163+G164+G165+G166+G167+G168+G169+G170+G171+G159</f>
        <v>4406954.85</v>
      </c>
      <c r="H153" s="159">
        <v>0</v>
      </c>
      <c r="I153" s="62">
        <f t="shared" si="6"/>
        <v>94.46753376761262</v>
      </c>
      <c r="J153" s="160">
        <v>0</v>
      </c>
    </row>
    <row r="154" spans="1:10" ht="24" customHeight="1">
      <c r="A154" s="172"/>
      <c r="B154" s="173"/>
      <c r="C154" s="174">
        <v>3020</v>
      </c>
      <c r="D154" s="175" t="s">
        <v>165</v>
      </c>
      <c r="E154" s="66">
        <v>223576</v>
      </c>
      <c r="F154" s="176">
        <v>0</v>
      </c>
      <c r="G154" s="146">
        <v>198103.76</v>
      </c>
      <c r="H154" s="162">
        <v>0</v>
      </c>
      <c r="I154" s="68">
        <f t="shared" si="6"/>
        <v>88.60689877267686</v>
      </c>
      <c r="J154" s="163">
        <v>0</v>
      </c>
    </row>
    <row r="155" spans="1:10" ht="24" customHeight="1">
      <c r="A155" s="172"/>
      <c r="B155" s="173"/>
      <c r="C155" s="174">
        <v>4010</v>
      </c>
      <c r="D155" s="65" t="s">
        <v>166</v>
      </c>
      <c r="E155" s="66">
        <v>2773009</v>
      </c>
      <c r="F155" s="176">
        <v>0</v>
      </c>
      <c r="G155" s="146">
        <v>2675258.32</v>
      </c>
      <c r="H155" s="162">
        <v>0</v>
      </c>
      <c r="I155" s="68">
        <f t="shared" si="6"/>
        <v>96.4749238102004</v>
      </c>
      <c r="J155" s="163">
        <v>0</v>
      </c>
    </row>
    <row r="156" spans="1:10" ht="24" customHeight="1">
      <c r="A156" s="172"/>
      <c r="B156" s="173"/>
      <c r="C156" s="174">
        <v>4040</v>
      </c>
      <c r="D156" s="65" t="s">
        <v>167</v>
      </c>
      <c r="E156" s="66">
        <v>216682</v>
      </c>
      <c r="F156" s="176">
        <v>0</v>
      </c>
      <c r="G156" s="146">
        <v>209602.42</v>
      </c>
      <c r="H156" s="162">
        <v>0</v>
      </c>
      <c r="I156" s="68">
        <f t="shared" si="6"/>
        <v>96.7327327604508</v>
      </c>
      <c r="J156" s="163">
        <v>0</v>
      </c>
    </row>
    <row r="157" spans="1:10" ht="24" customHeight="1">
      <c r="A157" s="172"/>
      <c r="B157" s="173"/>
      <c r="C157" s="174">
        <v>4110</v>
      </c>
      <c r="D157" s="65" t="s">
        <v>168</v>
      </c>
      <c r="E157" s="66">
        <v>513235</v>
      </c>
      <c r="F157" s="176">
        <v>0</v>
      </c>
      <c r="G157" s="146">
        <v>440096.71</v>
      </c>
      <c r="H157" s="162">
        <v>0</v>
      </c>
      <c r="I157" s="68">
        <f t="shared" si="6"/>
        <v>85.74955137510108</v>
      </c>
      <c r="J157" s="163">
        <v>0</v>
      </c>
    </row>
    <row r="158" spans="1:10" ht="24" customHeight="1">
      <c r="A158" s="172"/>
      <c r="B158" s="173"/>
      <c r="C158" s="174">
        <v>4120</v>
      </c>
      <c r="D158" s="65" t="s">
        <v>169</v>
      </c>
      <c r="E158" s="66">
        <v>84033</v>
      </c>
      <c r="F158" s="176">
        <v>0</v>
      </c>
      <c r="G158" s="146">
        <v>61039.45</v>
      </c>
      <c r="H158" s="162">
        <v>0</v>
      </c>
      <c r="I158" s="68">
        <f t="shared" si="6"/>
        <v>72.637475753573</v>
      </c>
      <c r="J158" s="163">
        <v>0</v>
      </c>
    </row>
    <row r="159" spans="1:10" ht="24" customHeight="1">
      <c r="A159" s="172"/>
      <c r="B159" s="173"/>
      <c r="C159" s="161" t="s">
        <v>204</v>
      </c>
      <c r="D159" s="100" t="s">
        <v>171</v>
      </c>
      <c r="E159" s="66">
        <v>1320</v>
      </c>
      <c r="F159" s="176">
        <v>0</v>
      </c>
      <c r="G159" s="146">
        <v>820</v>
      </c>
      <c r="H159" s="162">
        <v>0</v>
      </c>
      <c r="I159" s="68">
        <v>0</v>
      </c>
      <c r="J159" s="163">
        <v>0</v>
      </c>
    </row>
    <row r="160" spans="1:10" ht="24" customHeight="1">
      <c r="A160" s="172"/>
      <c r="B160" s="173"/>
      <c r="C160" s="174">
        <v>4210</v>
      </c>
      <c r="D160" s="175" t="s">
        <v>160</v>
      </c>
      <c r="E160" s="66">
        <v>385522</v>
      </c>
      <c r="F160" s="176">
        <v>0</v>
      </c>
      <c r="G160" s="146">
        <v>365122.42</v>
      </c>
      <c r="H160" s="162">
        <v>0</v>
      </c>
      <c r="I160" s="68">
        <f aca="true" t="shared" si="7" ref="I160:I193">G160/E160*100</f>
        <v>94.70858213020267</v>
      </c>
      <c r="J160" s="163">
        <v>0</v>
      </c>
    </row>
    <row r="161" spans="1:10" ht="24" customHeight="1">
      <c r="A161" s="172"/>
      <c r="B161" s="173"/>
      <c r="C161" s="174">
        <v>4240</v>
      </c>
      <c r="D161" s="175" t="s">
        <v>229</v>
      </c>
      <c r="E161" s="66">
        <v>11496</v>
      </c>
      <c r="F161" s="176">
        <v>0</v>
      </c>
      <c r="G161" s="146">
        <v>9157.7</v>
      </c>
      <c r="H161" s="162">
        <v>0</v>
      </c>
      <c r="I161" s="68">
        <f t="shared" si="7"/>
        <v>79.65988169798192</v>
      </c>
      <c r="J161" s="163">
        <v>0</v>
      </c>
    </row>
    <row r="162" spans="1:10" ht="24" customHeight="1">
      <c r="A162" s="172"/>
      <c r="B162" s="173"/>
      <c r="C162" s="174">
        <v>4260</v>
      </c>
      <c r="D162" s="175" t="s">
        <v>172</v>
      </c>
      <c r="E162" s="66">
        <v>95943</v>
      </c>
      <c r="F162" s="176">
        <v>0</v>
      </c>
      <c r="G162" s="146">
        <v>94469.53</v>
      </c>
      <c r="H162" s="162">
        <v>0</v>
      </c>
      <c r="I162" s="68">
        <f t="shared" si="7"/>
        <v>98.46422354939912</v>
      </c>
      <c r="J162" s="163">
        <v>0</v>
      </c>
    </row>
    <row r="163" spans="1:10" ht="24" customHeight="1">
      <c r="A163" s="172"/>
      <c r="B163" s="173"/>
      <c r="C163" s="174">
        <v>4270</v>
      </c>
      <c r="D163" s="175" t="s">
        <v>173</v>
      </c>
      <c r="E163" s="66">
        <v>34213</v>
      </c>
      <c r="F163" s="176">
        <v>0</v>
      </c>
      <c r="G163" s="146">
        <v>33204.03</v>
      </c>
      <c r="H163" s="162">
        <v>0</v>
      </c>
      <c r="I163" s="68">
        <f t="shared" si="7"/>
        <v>97.05091631835852</v>
      </c>
      <c r="J163" s="163">
        <v>0</v>
      </c>
    </row>
    <row r="164" spans="1:10" ht="24" customHeight="1">
      <c r="A164" s="172"/>
      <c r="B164" s="173"/>
      <c r="C164" s="174">
        <v>4280</v>
      </c>
      <c r="D164" s="175" t="s">
        <v>174</v>
      </c>
      <c r="E164" s="66">
        <v>3252</v>
      </c>
      <c r="F164" s="176">
        <v>0</v>
      </c>
      <c r="G164" s="146">
        <v>2905</v>
      </c>
      <c r="H164" s="162">
        <v>0</v>
      </c>
      <c r="I164" s="68">
        <f t="shared" si="7"/>
        <v>89.32964329643296</v>
      </c>
      <c r="J164" s="163">
        <v>0</v>
      </c>
    </row>
    <row r="165" spans="1:10" ht="24" customHeight="1">
      <c r="A165" s="172"/>
      <c r="B165" s="173"/>
      <c r="C165" s="174">
        <v>4300</v>
      </c>
      <c r="D165" s="175" t="s">
        <v>161</v>
      </c>
      <c r="E165" s="66">
        <v>114971</v>
      </c>
      <c r="F165" s="176">
        <v>0</v>
      </c>
      <c r="G165" s="146">
        <v>113395.39</v>
      </c>
      <c r="H165" s="162">
        <v>0</v>
      </c>
      <c r="I165" s="68">
        <f t="shared" si="7"/>
        <v>98.62955875829556</v>
      </c>
      <c r="J165" s="163">
        <v>0</v>
      </c>
    </row>
    <row r="166" spans="1:10" ht="24" customHeight="1">
      <c r="A166" s="172"/>
      <c r="B166" s="173"/>
      <c r="C166" s="161" t="s">
        <v>230</v>
      </c>
      <c r="D166" s="65" t="s">
        <v>188</v>
      </c>
      <c r="E166" s="66">
        <v>3428</v>
      </c>
      <c r="F166" s="176">
        <v>0</v>
      </c>
      <c r="G166" s="146">
        <v>3254.91</v>
      </c>
      <c r="H166" s="162">
        <v>0</v>
      </c>
      <c r="I166" s="68">
        <f t="shared" si="7"/>
        <v>94.95070011668612</v>
      </c>
      <c r="J166" s="163">
        <v>0</v>
      </c>
    </row>
    <row r="167" spans="1:10" ht="38.25">
      <c r="A167" s="172"/>
      <c r="B167" s="173"/>
      <c r="C167" s="174">
        <v>4370</v>
      </c>
      <c r="D167" s="72" t="s">
        <v>190</v>
      </c>
      <c r="E167" s="66">
        <v>8788</v>
      </c>
      <c r="F167" s="176">
        <v>0</v>
      </c>
      <c r="G167" s="146">
        <v>7668.96</v>
      </c>
      <c r="H167" s="162">
        <v>0</v>
      </c>
      <c r="I167" s="68">
        <f t="shared" si="7"/>
        <v>87.26627218934911</v>
      </c>
      <c r="J167" s="163">
        <v>0</v>
      </c>
    </row>
    <row r="168" spans="1:10" ht="24" customHeight="1">
      <c r="A168" s="172"/>
      <c r="B168" s="173"/>
      <c r="C168" s="174">
        <v>4410</v>
      </c>
      <c r="D168" s="175" t="s">
        <v>175</v>
      </c>
      <c r="E168" s="66">
        <v>8850</v>
      </c>
      <c r="F168" s="176">
        <v>0</v>
      </c>
      <c r="G168" s="146">
        <v>7305.47</v>
      </c>
      <c r="H168" s="162">
        <v>0</v>
      </c>
      <c r="I168" s="68">
        <f t="shared" si="7"/>
        <v>82.54768361581921</v>
      </c>
      <c r="J168" s="163">
        <v>0</v>
      </c>
    </row>
    <row r="169" spans="1:10" ht="24" customHeight="1">
      <c r="A169" s="172"/>
      <c r="B169" s="173"/>
      <c r="C169" s="148">
        <v>4430</v>
      </c>
      <c r="D169" s="65" t="s">
        <v>162</v>
      </c>
      <c r="E169" s="66">
        <v>6578</v>
      </c>
      <c r="F169" s="176">
        <v>0</v>
      </c>
      <c r="G169" s="146">
        <v>5717.2</v>
      </c>
      <c r="H169" s="162">
        <v>0</v>
      </c>
      <c r="I169" s="68">
        <f t="shared" si="7"/>
        <v>86.91395560960778</v>
      </c>
      <c r="J169" s="163">
        <v>0</v>
      </c>
    </row>
    <row r="170" spans="1:10" ht="24" customHeight="1">
      <c r="A170" s="172"/>
      <c r="B170" s="173"/>
      <c r="C170" s="161" t="s">
        <v>209</v>
      </c>
      <c r="D170" s="65" t="s">
        <v>176</v>
      </c>
      <c r="E170" s="66">
        <v>179036</v>
      </c>
      <c r="F170" s="176">
        <v>0</v>
      </c>
      <c r="G170" s="146">
        <v>179033.58</v>
      </c>
      <c r="H170" s="162">
        <v>0</v>
      </c>
      <c r="I170" s="68">
        <f t="shared" si="7"/>
        <v>99.99864831653969</v>
      </c>
      <c r="J170" s="163">
        <v>0</v>
      </c>
    </row>
    <row r="171" spans="1:10" ht="25.5">
      <c r="A171" s="172"/>
      <c r="B171" s="173"/>
      <c r="C171" s="161" t="s">
        <v>231</v>
      </c>
      <c r="D171" s="65" t="s">
        <v>192</v>
      </c>
      <c r="E171" s="66">
        <v>1115</v>
      </c>
      <c r="F171" s="176">
        <v>0</v>
      </c>
      <c r="G171" s="146">
        <v>800</v>
      </c>
      <c r="H171" s="162">
        <v>0</v>
      </c>
      <c r="I171" s="68">
        <f t="shared" si="7"/>
        <v>71.74887892376681</v>
      </c>
      <c r="J171" s="163">
        <v>0</v>
      </c>
    </row>
    <row r="172" spans="1:10" ht="27.75" customHeight="1">
      <c r="A172" s="173"/>
      <c r="B172" s="173">
        <v>80103</v>
      </c>
      <c r="C172" s="157"/>
      <c r="D172" s="112" t="s">
        <v>232</v>
      </c>
      <c r="E172" s="60">
        <f>E173+E174+E175+E176+E177+E178+E179+E180+E181+E182+E183+E184</f>
        <v>415351</v>
      </c>
      <c r="F172" s="177">
        <v>0</v>
      </c>
      <c r="G172" s="158">
        <f>G173+G174+G175+G176+G177+G178+G179+G180+G181+G182+G183+G184</f>
        <v>388593.08</v>
      </c>
      <c r="H172" s="159">
        <v>0</v>
      </c>
      <c r="I172" s="62">
        <f t="shared" si="7"/>
        <v>93.5577571740528</v>
      </c>
      <c r="J172" s="160">
        <v>0</v>
      </c>
    </row>
    <row r="173" spans="1:10" ht="22.5" customHeight="1">
      <c r="A173" s="172"/>
      <c r="B173" s="173"/>
      <c r="C173" s="174">
        <v>3020</v>
      </c>
      <c r="D173" s="175" t="s">
        <v>165</v>
      </c>
      <c r="E173" s="66">
        <v>26442</v>
      </c>
      <c r="F173" s="176">
        <v>0</v>
      </c>
      <c r="G173" s="146">
        <v>23444</v>
      </c>
      <c r="H173" s="162">
        <v>0</v>
      </c>
      <c r="I173" s="68">
        <f t="shared" si="7"/>
        <v>88.66197715755237</v>
      </c>
      <c r="J173" s="163">
        <v>0</v>
      </c>
    </row>
    <row r="174" spans="1:10" ht="20.25" customHeight="1">
      <c r="A174" s="172"/>
      <c r="B174" s="173"/>
      <c r="C174" s="174">
        <v>4010</v>
      </c>
      <c r="D174" s="65" t="s">
        <v>166</v>
      </c>
      <c r="E174" s="66">
        <v>271316</v>
      </c>
      <c r="F174" s="176">
        <v>0</v>
      </c>
      <c r="G174" s="146">
        <v>260829.18</v>
      </c>
      <c r="H174" s="162">
        <v>0</v>
      </c>
      <c r="I174" s="68">
        <f t="shared" si="7"/>
        <v>96.13483170915094</v>
      </c>
      <c r="J174" s="163">
        <v>0</v>
      </c>
    </row>
    <row r="175" spans="1:10" ht="24" customHeight="1">
      <c r="A175" s="172"/>
      <c r="B175" s="173"/>
      <c r="C175" s="174">
        <v>4040</v>
      </c>
      <c r="D175" s="65" t="s">
        <v>167</v>
      </c>
      <c r="E175" s="66">
        <v>21744</v>
      </c>
      <c r="F175" s="176">
        <v>0</v>
      </c>
      <c r="G175" s="146">
        <v>19712.82</v>
      </c>
      <c r="H175" s="162">
        <v>0</v>
      </c>
      <c r="I175" s="68">
        <f t="shared" si="7"/>
        <v>90.65866445916114</v>
      </c>
      <c r="J175" s="163">
        <v>0</v>
      </c>
    </row>
    <row r="176" spans="1:10" ht="20.25" customHeight="1">
      <c r="A176" s="172"/>
      <c r="B176" s="173"/>
      <c r="C176" s="174">
        <v>4110</v>
      </c>
      <c r="D176" s="65" t="s">
        <v>168</v>
      </c>
      <c r="E176" s="66">
        <v>49233</v>
      </c>
      <c r="F176" s="176">
        <v>0</v>
      </c>
      <c r="G176" s="146">
        <v>44023.47</v>
      </c>
      <c r="H176" s="162">
        <v>0</v>
      </c>
      <c r="I176" s="68">
        <f t="shared" si="7"/>
        <v>89.41862165620621</v>
      </c>
      <c r="J176" s="163">
        <v>0</v>
      </c>
    </row>
    <row r="177" spans="1:10" ht="22.5" customHeight="1">
      <c r="A177" s="172"/>
      <c r="B177" s="173"/>
      <c r="C177" s="174">
        <v>4120</v>
      </c>
      <c r="D177" s="65" t="s">
        <v>169</v>
      </c>
      <c r="E177" s="66">
        <v>8352</v>
      </c>
      <c r="F177" s="176">
        <v>0</v>
      </c>
      <c r="G177" s="146">
        <v>6945.89</v>
      </c>
      <c r="H177" s="162">
        <v>0</v>
      </c>
      <c r="I177" s="68">
        <f t="shared" si="7"/>
        <v>83.16439176245211</v>
      </c>
      <c r="J177" s="163">
        <v>0</v>
      </c>
    </row>
    <row r="178" spans="1:10" ht="21.75" customHeight="1">
      <c r="A178" s="172"/>
      <c r="B178" s="173"/>
      <c r="C178" s="174">
        <v>4210</v>
      </c>
      <c r="D178" s="175" t="s">
        <v>160</v>
      </c>
      <c r="E178" s="66">
        <v>12233</v>
      </c>
      <c r="F178" s="176">
        <v>0</v>
      </c>
      <c r="G178" s="146">
        <v>10596.59</v>
      </c>
      <c r="H178" s="162">
        <v>0</v>
      </c>
      <c r="I178" s="68">
        <f t="shared" si="7"/>
        <v>86.62298700237064</v>
      </c>
      <c r="J178" s="163">
        <v>0</v>
      </c>
    </row>
    <row r="179" spans="1:10" ht="27" customHeight="1">
      <c r="A179" s="172"/>
      <c r="B179" s="173"/>
      <c r="C179" s="174">
        <v>4240</v>
      </c>
      <c r="D179" s="175" t="s">
        <v>229</v>
      </c>
      <c r="E179" s="66">
        <v>2000</v>
      </c>
      <c r="F179" s="176">
        <v>0</v>
      </c>
      <c r="G179" s="146">
        <v>1992.46</v>
      </c>
      <c r="H179" s="162">
        <v>0</v>
      </c>
      <c r="I179" s="68">
        <f t="shared" si="7"/>
        <v>99.623</v>
      </c>
      <c r="J179" s="163">
        <v>0</v>
      </c>
    </row>
    <row r="180" spans="1:10" ht="24" customHeight="1">
      <c r="A180" s="172"/>
      <c r="B180" s="173"/>
      <c r="C180" s="174">
        <v>4270</v>
      </c>
      <c r="D180" s="175" t="s">
        <v>173</v>
      </c>
      <c r="E180" s="66">
        <v>4000</v>
      </c>
      <c r="F180" s="176">
        <v>0</v>
      </c>
      <c r="G180" s="146">
        <v>2422.54</v>
      </c>
      <c r="H180" s="162">
        <v>0</v>
      </c>
      <c r="I180" s="68">
        <f t="shared" si="7"/>
        <v>60.563500000000005</v>
      </c>
      <c r="J180" s="163">
        <v>0</v>
      </c>
    </row>
    <row r="181" spans="1:10" ht="21.75" customHeight="1">
      <c r="A181" s="172"/>
      <c r="B181" s="173"/>
      <c r="C181" s="174">
        <v>4280</v>
      </c>
      <c r="D181" s="175" t="s">
        <v>174</v>
      </c>
      <c r="E181" s="66">
        <v>180</v>
      </c>
      <c r="F181" s="176">
        <v>0</v>
      </c>
      <c r="G181" s="146">
        <v>80</v>
      </c>
      <c r="H181" s="162">
        <v>0</v>
      </c>
      <c r="I181" s="68">
        <f t="shared" si="7"/>
        <v>44.44444444444444</v>
      </c>
      <c r="J181" s="163">
        <v>0</v>
      </c>
    </row>
    <row r="182" spans="1:10" ht="27" customHeight="1">
      <c r="A182" s="172"/>
      <c r="B182" s="173"/>
      <c r="C182" s="174">
        <v>4300</v>
      </c>
      <c r="D182" s="175" t="s">
        <v>161</v>
      </c>
      <c r="E182" s="66">
        <v>2400</v>
      </c>
      <c r="F182" s="176">
        <v>0</v>
      </c>
      <c r="G182" s="146">
        <v>1466.63</v>
      </c>
      <c r="H182" s="162">
        <v>0</v>
      </c>
      <c r="I182" s="68">
        <f t="shared" si="7"/>
        <v>61.10958333333334</v>
      </c>
      <c r="J182" s="163">
        <v>0</v>
      </c>
    </row>
    <row r="183" spans="1:10" ht="18.75" customHeight="1">
      <c r="A183" s="172"/>
      <c r="B183" s="173"/>
      <c r="C183" s="148">
        <v>4430</v>
      </c>
      <c r="D183" s="65" t="s">
        <v>162</v>
      </c>
      <c r="E183" s="66">
        <v>1300</v>
      </c>
      <c r="F183" s="176">
        <v>0</v>
      </c>
      <c r="G183" s="146">
        <v>930</v>
      </c>
      <c r="H183" s="162">
        <v>0</v>
      </c>
      <c r="I183" s="68">
        <f t="shared" si="7"/>
        <v>71.53846153846153</v>
      </c>
      <c r="J183" s="163">
        <v>0</v>
      </c>
    </row>
    <row r="184" spans="1:10" ht="24.75" customHeight="1">
      <c r="A184" s="172"/>
      <c r="B184" s="173"/>
      <c r="C184" s="161" t="s">
        <v>209</v>
      </c>
      <c r="D184" s="65" t="s">
        <v>176</v>
      </c>
      <c r="E184" s="66">
        <v>16151</v>
      </c>
      <c r="F184" s="176">
        <v>0</v>
      </c>
      <c r="G184" s="146">
        <v>16149.5</v>
      </c>
      <c r="H184" s="162">
        <v>0</v>
      </c>
      <c r="I184" s="68">
        <f t="shared" si="7"/>
        <v>99.99071264937156</v>
      </c>
      <c r="J184" s="163">
        <v>0</v>
      </c>
    </row>
    <row r="185" spans="1:10" ht="24" customHeight="1">
      <c r="A185" s="105"/>
      <c r="B185" s="105">
        <v>80110</v>
      </c>
      <c r="C185" s="171"/>
      <c r="D185" s="112" t="s">
        <v>119</v>
      </c>
      <c r="E185" s="60">
        <f>SUM(E186:E201)</f>
        <v>1899066</v>
      </c>
      <c r="F185" s="60">
        <f>SUM(F186:F201)</f>
        <v>0</v>
      </c>
      <c r="G185" s="158">
        <f>G186+G187+G188+G189+G190+G191+G192+G193+G194+G195+G196+G197+G198+G199+G200+G201</f>
        <v>1854672.04</v>
      </c>
      <c r="H185" s="159">
        <f>H186+H187+H188+H189+H190+H191+H192+H193+H195+H196+H197+H198+H199+H200</f>
        <v>0</v>
      </c>
      <c r="I185" s="62">
        <f t="shared" si="7"/>
        <v>97.66232663846333</v>
      </c>
      <c r="J185" s="160">
        <v>0</v>
      </c>
    </row>
    <row r="186" spans="1:10" ht="27" customHeight="1">
      <c r="A186" s="109"/>
      <c r="B186" s="111"/>
      <c r="C186" s="148">
        <v>3020</v>
      </c>
      <c r="D186" s="72" t="s">
        <v>165</v>
      </c>
      <c r="E186" s="66">
        <v>109250</v>
      </c>
      <c r="F186" s="108">
        <v>0</v>
      </c>
      <c r="G186" s="146">
        <v>99957.11</v>
      </c>
      <c r="H186" s="162">
        <v>0</v>
      </c>
      <c r="I186" s="68">
        <f t="shared" si="7"/>
        <v>91.49392219679633</v>
      </c>
      <c r="J186" s="163">
        <v>0</v>
      </c>
    </row>
    <row r="187" spans="1:10" ht="26.25" customHeight="1">
      <c r="A187" s="109"/>
      <c r="B187" s="111"/>
      <c r="C187" s="148">
        <v>4010</v>
      </c>
      <c r="D187" s="72" t="s">
        <v>166</v>
      </c>
      <c r="E187" s="66">
        <v>1292294</v>
      </c>
      <c r="F187" s="108">
        <v>0</v>
      </c>
      <c r="G187" s="146">
        <v>1290477.91</v>
      </c>
      <c r="H187" s="162">
        <v>0</v>
      </c>
      <c r="I187" s="68">
        <f t="shared" si="7"/>
        <v>99.85946773721768</v>
      </c>
      <c r="J187" s="163">
        <v>0</v>
      </c>
    </row>
    <row r="188" spans="1:10" ht="24" customHeight="1">
      <c r="A188" s="109"/>
      <c r="B188" s="111"/>
      <c r="C188" s="148">
        <v>4040</v>
      </c>
      <c r="D188" s="72" t="s">
        <v>167</v>
      </c>
      <c r="E188" s="66">
        <v>98900</v>
      </c>
      <c r="F188" s="108">
        <v>0</v>
      </c>
      <c r="G188" s="146">
        <v>98021.17</v>
      </c>
      <c r="H188" s="162">
        <v>0</v>
      </c>
      <c r="I188" s="68">
        <f t="shared" si="7"/>
        <v>99.1113953488372</v>
      </c>
      <c r="J188" s="163">
        <v>0</v>
      </c>
    </row>
    <row r="189" spans="1:10" ht="24" customHeight="1">
      <c r="A189" s="109"/>
      <c r="B189" s="111"/>
      <c r="C189" s="148">
        <v>4110</v>
      </c>
      <c r="D189" s="72" t="s">
        <v>168</v>
      </c>
      <c r="E189" s="66">
        <v>226851</v>
      </c>
      <c r="F189" s="108">
        <v>0</v>
      </c>
      <c r="G189" s="146">
        <v>201796.14</v>
      </c>
      <c r="H189" s="162">
        <v>0</v>
      </c>
      <c r="I189" s="68">
        <f t="shared" si="7"/>
        <v>88.95536717933798</v>
      </c>
      <c r="J189" s="163">
        <v>0</v>
      </c>
    </row>
    <row r="190" spans="1:10" ht="24" customHeight="1">
      <c r="A190" s="109"/>
      <c r="B190" s="111"/>
      <c r="C190" s="148">
        <v>4120</v>
      </c>
      <c r="D190" s="72" t="s">
        <v>169</v>
      </c>
      <c r="E190" s="66">
        <v>37430</v>
      </c>
      <c r="F190" s="108">
        <v>0</v>
      </c>
      <c r="G190" s="146">
        <v>30597.22</v>
      </c>
      <c r="H190" s="162">
        <v>0</v>
      </c>
      <c r="I190" s="68">
        <f t="shared" si="7"/>
        <v>81.74517766497462</v>
      </c>
      <c r="J190" s="163">
        <v>0</v>
      </c>
    </row>
    <row r="191" spans="1:10" ht="24" customHeight="1">
      <c r="A191" s="109"/>
      <c r="B191" s="111"/>
      <c r="C191" s="148">
        <v>4210</v>
      </c>
      <c r="D191" s="72" t="s">
        <v>181</v>
      </c>
      <c r="E191" s="66">
        <v>20892</v>
      </c>
      <c r="F191" s="108">
        <v>0</v>
      </c>
      <c r="G191" s="146">
        <v>20528.87</v>
      </c>
      <c r="H191" s="162">
        <v>0</v>
      </c>
      <c r="I191" s="68">
        <f t="shared" si="7"/>
        <v>98.26187057246793</v>
      </c>
      <c r="J191" s="163">
        <v>0</v>
      </c>
    </row>
    <row r="192" spans="1:10" ht="24.75" customHeight="1">
      <c r="A192" s="109"/>
      <c r="B192" s="111"/>
      <c r="C192" s="148">
        <v>4240</v>
      </c>
      <c r="D192" s="72" t="s">
        <v>229</v>
      </c>
      <c r="E192" s="66">
        <v>1000</v>
      </c>
      <c r="F192" s="108">
        <v>0</v>
      </c>
      <c r="G192" s="146">
        <v>986.64</v>
      </c>
      <c r="H192" s="162">
        <v>0</v>
      </c>
      <c r="I192" s="68">
        <f t="shared" si="7"/>
        <v>98.664</v>
      </c>
      <c r="J192" s="163">
        <v>0</v>
      </c>
    </row>
    <row r="193" spans="1:10" ht="24" customHeight="1">
      <c r="A193" s="109"/>
      <c r="B193" s="111"/>
      <c r="C193" s="148">
        <v>4270</v>
      </c>
      <c r="D193" s="72" t="s">
        <v>173</v>
      </c>
      <c r="E193" s="66">
        <v>12400</v>
      </c>
      <c r="F193" s="108">
        <v>0</v>
      </c>
      <c r="G193" s="146">
        <v>12389.2</v>
      </c>
      <c r="H193" s="162">
        <v>0</v>
      </c>
      <c r="I193" s="68">
        <f t="shared" si="7"/>
        <v>99.91290322580646</v>
      </c>
      <c r="J193" s="163">
        <v>0</v>
      </c>
    </row>
    <row r="194" spans="1:10" ht="24" customHeight="1">
      <c r="A194" s="109"/>
      <c r="B194" s="111"/>
      <c r="C194" s="148">
        <v>4280</v>
      </c>
      <c r="D194" s="175" t="s">
        <v>174</v>
      </c>
      <c r="E194" s="66">
        <v>1630</v>
      </c>
      <c r="F194" s="108">
        <v>0</v>
      </c>
      <c r="G194" s="146">
        <v>1630</v>
      </c>
      <c r="H194" s="162">
        <v>0</v>
      </c>
      <c r="I194" s="68">
        <v>0</v>
      </c>
      <c r="J194" s="163">
        <v>0</v>
      </c>
    </row>
    <row r="195" spans="1:10" ht="24" customHeight="1">
      <c r="A195" s="109"/>
      <c r="B195" s="111"/>
      <c r="C195" s="148">
        <v>4300</v>
      </c>
      <c r="D195" s="72" t="s">
        <v>161</v>
      </c>
      <c r="E195" s="66">
        <v>12495</v>
      </c>
      <c r="F195" s="108">
        <v>0</v>
      </c>
      <c r="G195" s="146">
        <v>12494.91</v>
      </c>
      <c r="H195" s="162">
        <v>0</v>
      </c>
      <c r="I195" s="68">
        <f aca="true" t="shared" si="8" ref="I195:I230">G195/E195*100</f>
        <v>99.99927971188475</v>
      </c>
      <c r="J195" s="163">
        <v>0</v>
      </c>
    </row>
    <row r="196" spans="1:10" ht="24" customHeight="1">
      <c r="A196" s="109"/>
      <c r="B196" s="111"/>
      <c r="C196" s="148">
        <v>4350</v>
      </c>
      <c r="D196" s="72" t="s">
        <v>188</v>
      </c>
      <c r="E196" s="66">
        <v>360</v>
      </c>
      <c r="F196" s="108">
        <v>0</v>
      </c>
      <c r="G196" s="146">
        <v>351.85</v>
      </c>
      <c r="H196" s="162">
        <v>0</v>
      </c>
      <c r="I196" s="68">
        <f t="shared" si="8"/>
        <v>97.73611111111111</v>
      </c>
      <c r="J196" s="163">
        <v>0</v>
      </c>
    </row>
    <row r="197" spans="1:10" ht="45.75" customHeight="1">
      <c r="A197" s="109"/>
      <c r="B197" s="111"/>
      <c r="C197" s="148">
        <v>4370</v>
      </c>
      <c r="D197" s="72" t="s">
        <v>190</v>
      </c>
      <c r="E197" s="66">
        <v>2220</v>
      </c>
      <c r="F197" s="108">
        <v>0</v>
      </c>
      <c r="G197" s="146">
        <v>2212.5</v>
      </c>
      <c r="H197" s="162">
        <v>0</v>
      </c>
      <c r="I197" s="68">
        <f t="shared" si="8"/>
        <v>99.66216216216216</v>
      </c>
      <c r="J197" s="163">
        <v>0</v>
      </c>
    </row>
    <row r="198" spans="1:10" ht="24" customHeight="1">
      <c r="A198" s="109"/>
      <c r="B198" s="111"/>
      <c r="C198" s="148">
        <v>4410</v>
      </c>
      <c r="D198" s="72" t="s">
        <v>175</v>
      </c>
      <c r="E198" s="66">
        <v>2500</v>
      </c>
      <c r="F198" s="108">
        <v>0</v>
      </c>
      <c r="G198" s="146">
        <v>2387.98</v>
      </c>
      <c r="H198" s="162">
        <v>0</v>
      </c>
      <c r="I198" s="68">
        <f t="shared" si="8"/>
        <v>95.5192</v>
      </c>
      <c r="J198" s="163">
        <v>0</v>
      </c>
    </row>
    <row r="199" spans="1:10" ht="24" customHeight="1">
      <c r="A199" s="109"/>
      <c r="B199" s="111"/>
      <c r="C199" s="148">
        <v>4430</v>
      </c>
      <c r="D199" s="72" t="s">
        <v>162</v>
      </c>
      <c r="E199" s="66">
        <v>2000</v>
      </c>
      <c r="F199" s="108">
        <v>0</v>
      </c>
      <c r="G199" s="146">
        <v>1997</v>
      </c>
      <c r="H199" s="162">
        <v>0</v>
      </c>
      <c r="I199" s="68">
        <f t="shared" si="8"/>
        <v>99.85000000000001</v>
      </c>
      <c r="J199" s="163">
        <v>0</v>
      </c>
    </row>
    <row r="200" spans="1:10" ht="24.75" customHeight="1">
      <c r="A200" s="109"/>
      <c r="B200" s="111"/>
      <c r="C200" s="148">
        <v>4440</v>
      </c>
      <c r="D200" s="72" t="s">
        <v>176</v>
      </c>
      <c r="E200" s="66">
        <v>78089</v>
      </c>
      <c r="F200" s="108">
        <v>0</v>
      </c>
      <c r="G200" s="146">
        <v>78088.54</v>
      </c>
      <c r="H200" s="162">
        <v>0</v>
      </c>
      <c r="I200" s="68">
        <f t="shared" si="8"/>
        <v>99.99941092855586</v>
      </c>
      <c r="J200" s="163">
        <v>0</v>
      </c>
    </row>
    <row r="201" spans="1:10" ht="24.75" customHeight="1">
      <c r="A201" s="109"/>
      <c r="B201" s="111"/>
      <c r="C201" s="148">
        <v>4700</v>
      </c>
      <c r="D201" s="72" t="s">
        <v>175</v>
      </c>
      <c r="E201" s="66">
        <v>755</v>
      </c>
      <c r="F201" s="108">
        <v>0</v>
      </c>
      <c r="G201" s="146">
        <v>755</v>
      </c>
      <c r="H201" s="162">
        <v>0</v>
      </c>
      <c r="I201" s="68">
        <f t="shared" si="8"/>
        <v>100</v>
      </c>
      <c r="J201" s="163">
        <v>0</v>
      </c>
    </row>
    <row r="202" spans="1:10" ht="24" customHeight="1">
      <c r="A202" s="105"/>
      <c r="B202" s="105">
        <v>80113</v>
      </c>
      <c r="C202" s="171"/>
      <c r="D202" s="112" t="s">
        <v>233</v>
      </c>
      <c r="E202" s="107">
        <f>SUM(E203:E216)</f>
        <v>270859</v>
      </c>
      <c r="F202" s="107">
        <f>SUM(F203:F216)</f>
        <v>0</v>
      </c>
      <c r="G202" s="158">
        <f>G203+G204+G205+G206+G207+G210+G211+G213+G215+G216+G208+G209+G212+G214</f>
        <v>248543.02</v>
      </c>
      <c r="H202" s="159">
        <v>0</v>
      </c>
      <c r="I202" s="62">
        <f t="shared" si="8"/>
        <v>91.76103433889958</v>
      </c>
      <c r="J202" s="160">
        <v>0</v>
      </c>
    </row>
    <row r="203" spans="1:10" ht="24" customHeight="1">
      <c r="A203" s="105"/>
      <c r="B203" s="105"/>
      <c r="C203" s="148">
        <v>3020</v>
      </c>
      <c r="D203" s="72" t="s">
        <v>165</v>
      </c>
      <c r="E203" s="108">
        <v>300</v>
      </c>
      <c r="F203" s="108">
        <v>0</v>
      </c>
      <c r="G203" s="146">
        <v>206.97</v>
      </c>
      <c r="H203" s="162">
        <v>0</v>
      </c>
      <c r="I203" s="68">
        <f t="shared" si="8"/>
        <v>68.99</v>
      </c>
      <c r="J203" s="163">
        <v>0</v>
      </c>
    </row>
    <row r="204" spans="1:10" ht="24" customHeight="1">
      <c r="A204" s="105"/>
      <c r="B204" s="105"/>
      <c r="C204" s="148">
        <v>4010</v>
      </c>
      <c r="D204" s="72" t="s">
        <v>166</v>
      </c>
      <c r="E204" s="108">
        <v>36050</v>
      </c>
      <c r="F204" s="108">
        <v>0</v>
      </c>
      <c r="G204" s="146">
        <v>36021</v>
      </c>
      <c r="H204" s="162">
        <v>0</v>
      </c>
      <c r="I204" s="68">
        <f t="shared" si="8"/>
        <v>99.91955617198336</v>
      </c>
      <c r="J204" s="163">
        <v>0</v>
      </c>
    </row>
    <row r="205" spans="1:10" ht="24" customHeight="1">
      <c r="A205" s="105"/>
      <c r="B205" s="105"/>
      <c r="C205" s="148">
        <v>4040</v>
      </c>
      <c r="D205" s="72" t="s">
        <v>167</v>
      </c>
      <c r="E205" s="108">
        <v>2718</v>
      </c>
      <c r="F205" s="108">
        <v>0</v>
      </c>
      <c r="G205" s="146">
        <v>2717.17</v>
      </c>
      <c r="H205" s="162">
        <v>0</v>
      </c>
      <c r="I205" s="68">
        <f t="shared" si="8"/>
        <v>99.96946284032377</v>
      </c>
      <c r="J205" s="163">
        <v>0</v>
      </c>
    </row>
    <row r="206" spans="1:10" ht="24" customHeight="1">
      <c r="A206" s="105"/>
      <c r="B206" s="105"/>
      <c r="C206" s="148">
        <v>4110</v>
      </c>
      <c r="D206" s="72" t="s">
        <v>168</v>
      </c>
      <c r="E206" s="108">
        <v>11800</v>
      </c>
      <c r="F206" s="108">
        <v>0</v>
      </c>
      <c r="G206" s="146">
        <v>11195.71</v>
      </c>
      <c r="H206" s="162">
        <v>0</v>
      </c>
      <c r="I206" s="68">
        <f t="shared" si="8"/>
        <v>94.87889830508473</v>
      </c>
      <c r="J206" s="163">
        <v>0</v>
      </c>
    </row>
    <row r="207" spans="1:10" ht="24" customHeight="1">
      <c r="A207" s="105"/>
      <c r="B207" s="105"/>
      <c r="C207" s="148">
        <v>4120</v>
      </c>
      <c r="D207" s="72" t="s">
        <v>169</v>
      </c>
      <c r="E207" s="108">
        <v>2100</v>
      </c>
      <c r="F207" s="108">
        <v>0</v>
      </c>
      <c r="G207" s="146">
        <v>1460.79</v>
      </c>
      <c r="H207" s="162">
        <v>0</v>
      </c>
      <c r="I207" s="68">
        <f t="shared" si="8"/>
        <v>69.56142857142858</v>
      </c>
      <c r="J207" s="163">
        <v>0</v>
      </c>
    </row>
    <row r="208" spans="1:10" ht="24" customHeight="1">
      <c r="A208" s="105"/>
      <c r="B208" s="105"/>
      <c r="C208" s="148">
        <v>4140</v>
      </c>
      <c r="D208" s="72" t="s">
        <v>169</v>
      </c>
      <c r="E208" s="108">
        <v>1500</v>
      </c>
      <c r="F208" s="108">
        <v>0</v>
      </c>
      <c r="G208" s="146">
        <v>990.84</v>
      </c>
      <c r="H208" s="162">
        <v>0</v>
      </c>
      <c r="I208" s="68">
        <f t="shared" si="8"/>
        <v>66.056</v>
      </c>
      <c r="J208" s="163">
        <v>0</v>
      </c>
    </row>
    <row r="209" spans="1:10" ht="24" customHeight="1">
      <c r="A209" s="105"/>
      <c r="B209" s="105"/>
      <c r="C209" s="148">
        <v>4170</v>
      </c>
      <c r="D209" s="72" t="s">
        <v>171</v>
      </c>
      <c r="E209" s="108">
        <v>49550</v>
      </c>
      <c r="F209" s="108">
        <v>0</v>
      </c>
      <c r="G209" s="146">
        <v>42198.76</v>
      </c>
      <c r="H209" s="162">
        <v>0</v>
      </c>
      <c r="I209" s="68">
        <f t="shared" si="8"/>
        <v>85.16399596367307</v>
      </c>
      <c r="J209" s="163">
        <v>0</v>
      </c>
    </row>
    <row r="210" spans="1:10" ht="24" customHeight="1">
      <c r="A210" s="105"/>
      <c r="B210" s="105"/>
      <c r="C210" s="148">
        <v>4210</v>
      </c>
      <c r="D210" s="72" t="s">
        <v>181</v>
      </c>
      <c r="E210" s="108">
        <v>74032</v>
      </c>
      <c r="F210" s="108">
        <v>0</v>
      </c>
      <c r="G210" s="146">
        <v>70513.01</v>
      </c>
      <c r="H210" s="162">
        <v>0</v>
      </c>
      <c r="I210" s="68">
        <f t="shared" si="8"/>
        <v>95.24666360492759</v>
      </c>
      <c r="J210" s="163">
        <v>0</v>
      </c>
    </row>
    <row r="211" spans="1:10" ht="24" customHeight="1">
      <c r="A211" s="105"/>
      <c r="B211" s="105"/>
      <c r="C211" s="148">
        <v>4270</v>
      </c>
      <c r="D211" s="72" t="s">
        <v>173</v>
      </c>
      <c r="E211" s="108">
        <v>15000</v>
      </c>
      <c r="F211" s="108">
        <v>0</v>
      </c>
      <c r="G211" s="146">
        <v>14960.02</v>
      </c>
      <c r="H211" s="162">
        <v>0</v>
      </c>
      <c r="I211" s="68">
        <f t="shared" si="8"/>
        <v>99.73346666666667</v>
      </c>
      <c r="J211" s="163">
        <v>0</v>
      </c>
    </row>
    <row r="212" spans="1:10" ht="24" customHeight="1">
      <c r="A212" s="105"/>
      <c r="B212" s="105"/>
      <c r="C212" s="148">
        <v>4280</v>
      </c>
      <c r="D212" s="72" t="s">
        <v>174</v>
      </c>
      <c r="E212" s="108">
        <v>400</v>
      </c>
      <c r="F212" s="108">
        <v>0</v>
      </c>
      <c r="G212" s="146">
        <v>350</v>
      </c>
      <c r="H212" s="162">
        <v>0</v>
      </c>
      <c r="I212" s="68">
        <f t="shared" si="8"/>
        <v>87.5</v>
      </c>
      <c r="J212" s="163">
        <v>0</v>
      </c>
    </row>
    <row r="213" spans="1:10" ht="24" customHeight="1">
      <c r="A213" s="105"/>
      <c r="B213" s="105"/>
      <c r="C213" s="148">
        <v>4300</v>
      </c>
      <c r="D213" s="72" t="s">
        <v>161</v>
      </c>
      <c r="E213" s="108">
        <v>44700</v>
      </c>
      <c r="F213" s="108">
        <v>0</v>
      </c>
      <c r="G213" s="146">
        <v>42206.66</v>
      </c>
      <c r="H213" s="162">
        <v>0</v>
      </c>
      <c r="I213" s="68">
        <f t="shared" si="8"/>
        <v>94.42205816554811</v>
      </c>
      <c r="J213" s="163">
        <v>0</v>
      </c>
    </row>
    <row r="214" spans="1:10" ht="24" customHeight="1">
      <c r="A214" s="105"/>
      <c r="B214" s="105"/>
      <c r="C214" s="148">
        <v>4330</v>
      </c>
      <c r="D214" s="72" t="s">
        <v>234</v>
      </c>
      <c r="E214" s="108">
        <v>26250</v>
      </c>
      <c r="F214" s="108">
        <v>0</v>
      </c>
      <c r="G214" s="146">
        <v>20375.52</v>
      </c>
      <c r="H214" s="162">
        <v>0</v>
      </c>
      <c r="I214" s="68">
        <f t="shared" si="8"/>
        <v>77.62102857142857</v>
      </c>
      <c r="J214" s="163">
        <v>0</v>
      </c>
    </row>
    <row r="215" spans="1:10" ht="24" customHeight="1">
      <c r="A215" s="105"/>
      <c r="B215" s="105"/>
      <c r="C215" s="148">
        <v>4430</v>
      </c>
      <c r="D215" s="72" t="s">
        <v>162</v>
      </c>
      <c r="E215" s="108">
        <v>5000</v>
      </c>
      <c r="F215" s="108">
        <v>0</v>
      </c>
      <c r="G215" s="146">
        <v>3888</v>
      </c>
      <c r="H215" s="162">
        <v>0</v>
      </c>
      <c r="I215" s="68">
        <f t="shared" si="8"/>
        <v>77.75999999999999</v>
      </c>
      <c r="J215" s="163">
        <v>0</v>
      </c>
    </row>
    <row r="216" spans="1:10" ht="24" customHeight="1">
      <c r="A216" s="105"/>
      <c r="B216" s="105"/>
      <c r="C216" s="148">
        <v>4440</v>
      </c>
      <c r="D216" s="72" t="s">
        <v>176</v>
      </c>
      <c r="E216" s="108">
        <v>1459</v>
      </c>
      <c r="F216" s="108">
        <v>0</v>
      </c>
      <c r="G216" s="146">
        <v>1458.57</v>
      </c>
      <c r="H216" s="162">
        <v>0</v>
      </c>
      <c r="I216" s="68">
        <f t="shared" si="8"/>
        <v>99.97052775873885</v>
      </c>
      <c r="J216" s="163">
        <v>0</v>
      </c>
    </row>
    <row r="217" spans="1:10" s="28" customFormat="1" ht="24" customHeight="1">
      <c r="A217" s="173"/>
      <c r="B217" s="173">
        <v>80146</v>
      </c>
      <c r="C217" s="164"/>
      <c r="D217" s="178" t="s">
        <v>235</v>
      </c>
      <c r="E217" s="98">
        <f>SUM(E218:E221)</f>
        <v>46450</v>
      </c>
      <c r="F217" s="98">
        <f>SUM(F219:F221)</f>
        <v>0</v>
      </c>
      <c r="G217" s="158">
        <f>G219+G220+G221+G218</f>
        <v>21147.690000000002</v>
      </c>
      <c r="H217" s="179">
        <v>0</v>
      </c>
      <c r="I217" s="62">
        <f t="shared" si="8"/>
        <v>45.52785791173305</v>
      </c>
      <c r="J217" s="180">
        <v>0</v>
      </c>
    </row>
    <row r="218" spans="1:10" s="28" customFormat="1" ht="24" customHeight="1">
      <c r="A218" s="173"/>
      <c r="B218" s="173"/>
      <c r="C218" s="164">
        <v>4210</v>
      </c>
      <c r="D218" s="72" t="s">
        <v>181</v>
      </c>
      <c r="E218" s="101">
        <v>500</v>
      </c>
      <c r="F218" s="101">
        <v>0</v>
      </c>
      <c r="G218" s="146">
        <v>199</v>
      </c>
      <c r="H218" s="181">
        <v>0</v>
      </c>
      <c r="I218" s="68">
        <f t="shared" si="8"/>
        <v>39.800000000000004</v>
      </c>
      <c r="J218" s="182">
        <v>0</v>
      </c>
    </row>
    <row r="219" spans="1:10" s="28" customFormat="1" ht="24" customHeight="1">
      <c r="A219" s="173"/>
      <c r="B219" s="173"/>
      <c r="C219" s="164">
        <v>4300</v>
      </c>
      <c r="D219" s="183" t="s">
        <v>161</v>
      </c>
      <c r="E219" s="101">
        <v>12500</v>
      </c>
      <c r="F219" s="184">
        <v>0</v>
      </c>
      <c r="G219" s="146">
        <v>8788.87</v>
      </c>
      <c r="H219" s="185">
        <v>0</v>
      </c>
      <c r="I219" s="68">
        <f t="shared" si="8"/>
        <v>70.31096000000001</v>
      </c>
      <c r="J219" s="186">
        <v>0</v>
      </c>
    </row>
    <row r="220" spans="1:10" s="28" customFormat="1" ht="24" customHeight="1">
      <c r="A220" s="173"/>
      <c r="B220" s="173"/>
      <c r="C220" s="164">
        <v>4410</v>
      </c>
      <c r="D220" s="183" t="s">
        <v>175</v>
      </c>
      <c r="E220" s="101">
        <v>12020</v>
      </c>
      <c r="F220" s="184">
        <v>0</v>
      </c>
      <c r="G220" s="146">
        <v>4032.92</v>
      </c>
      <c r="H220" s="185">
        <v>0</v>
      </c>
      <c r="I220" s="68">
        <f t="shared" si="8"/>
        <v>33.55174708818636</v>
      </c>
      <c r="J220" s="186">
        <v>0</v>
      </c>
    </row>
    <row r="221" spans="1:10" ht="25.5">
      <c r="A221" s="109"/>
      <c r="B221" s="111"/>
      <c r="C221" s="148">
        <v>4700</v>
      </c>
      <c r="D221" s="72" t="s">
        <v>192</v>
      </c>
      <c r="E221" s="66">
        <v>21430</v>
      </c>
      <c r="F221" s="67">
        <v>0</v>
      </c>
      <c r="G221" s="146">
        <v>8126.9</v>
      </c>
      <c r="H221" s="162">
        <v>0</v>
      </c>
      <c r="I221" s="68">
        <f t="shared" si="8"/>
        <v>37.923005132991136</v>
      </c>
      <c r="J221" s="163">
        <v>0</v>
      </c>
    </row>
    <row r="222" spans="1:10" ht="19.5" customHeight="1">
      <c r="A222" s="109"/>
      <c r="B222" s="111" t="s">
        <v>236</v>
      </c>
      <c r="C222" s="148"/>
      <c r="D222" s="90" t="s">
        <v>120</v>
      </c>
      <c r="E222" s="60">
        <f>E224+E225+E226+E227+E228+E229+E233+E223+E230+E231+E232</f>
        <v>295449</v>
      </c>
      <c r="F222" s="60">
        <f>F224+F225+F226+F227+F228+F229+F233</f>
        <v>0</v>
      </c>
      <c r="G222" s="158">
        <f>G224+G225+G226+G227+G228+G229+G233+G223+G230+G231+G232</f>
        <v>263947.07</v>
      </c>
      <c r="H222" s="159">
        <v>0</v>
      </c>
      <c r="I222" s="62">
        <f t="shared" si="8"/>
        <v>89.33760818279974</v>
      </c>
      <c r="J222" s="160">
        <v>0</v>
      </c>
    </row>
    <row r="223" spans="1:10" ht="19.5" customHeight="1">
      <c r="A223" s="109"/>
      <c r="B223" s="111"/>
      <c r="C223" s="148">
        <v>3020</v>
      </c>
      <c r="D223" s="72" t="s">
        <v>165</v>
      </c>
      <c r="E223" s="66">
        <v>900</v>
      </c>
      <c r="F223" s="66">
        <v>0</v>
      </c>
      <c r="G223" s="146">
        <v>350</v>
      </c>
      <c r="H223" s="168">
        <v>0</v>
      </c>
      <c r="I223" s="68">
        <f t="shared" si="8"/>
        <v>38.88888888888889</v>
      </c>
      <c r="J223" s="187">
        <v>0</v>
      </c>
    </row>
    <row r="224" spans="1:10" ht="19.5" customHeight="1">
      <c r="A224" s="109"/>
      <c r="B224" s="111"/>
      <c r="C224" s="148">
        <v>4010</v>
      </c>
      <c r="D224" s="72" t="s">
        <v>166</v>
      </c>
      <c r="E224" s="66">
        <v>155034</v>
      </c>
      <c r="F224" s="67">
        <v>0</v>
      </c>
      <c r="G224" s="146">
        <v>153578.28</v>
      </c>
      <c r="H224" s="162">
        <v>0</v>
      </c>
      <c r="I224" s="68">
        <f t="shared" si="8"/>
        <v>99.06103177367545</v>
      </c>
      <c r="J224" s="163">
        <v>0</v>
      </c>
    </row>
    <row r="225" spans="1:10" ht="19.5" customHeight="1">
      <c r="A225" s="109"/>
      <c r="B225" s="111"/>
      <c r="C225" s="148">
        <v>4040</v>
      </c>
      <c r="D225" s="72" t="s">
        <v>167</v>
      </c>
      <c r="E225" s="66">
        <v>9877</v>
      </c>
      <c r="F225" s="67">
        <v>0</v>
      </c>
      <c r="G225" s="146">
        <v>9409.79</v>
      </c>
      <c r="H225" s="162">
        <v>0</v>
      </c>
      <c r="I225" s="68">
        <f t="shared" si="8"/>
        <v>95.26971752556446</v>
      </c>
      <c r="J225" s="163">
        <v>0</v>
      </c>
    </row>
    <row r="226" spans="1:10" ht="19.5" customHeight="1">
      <c r="A226" s="109"/>
      <c r="B226" s="111"/>
      <c r="C226" s="148">
        <v>4110</v>
      </c>
      <c r="D226" s="72" t="s">
        <v>168</v>
      </c>
      <c r="E226" s="66">
        <v>25542</v>
      </c>
      <c r="F226" s="67">
        <v>0</v>
      </c>
      <c r="G226" s="146">
        <v>23572.1</v>
      </c>
      <c r="H226" s="162">
        <v>0</v>
      </c>
      <c r="I226" s="68">
        <f t="shared" si="8"/>
        <v>92.28760472946519</v>
      </c>
      <c r="J226" s="163">
        <v>0</v>
      </c>
    </row>
    <row r="227" spans="1:10" ht="19.5" customHeight="1">
      <c r="A227" s="109"/>
      <c r="B227" s="111"/>
      <c r="C227" s="148">
        <v>4120</v>
      </c>
      <c r="D227" s="72" t="s">
        <v>169</v>
      </c>
      <c r="E227" s="66">
        <v>4054</v>
      </c>
      <c r="F227" s="67">
        <v>0</v>
      </c>
      <c r="G227" s="146">
        <v>3338.59</v>
      </c>
      <c r="H227" s="162">
        <v>0</v>
      </c>
      <c r="I227" s="68">
        <f t="shared" si="8"/>
        <v>82.35298470646276</v>
      </c>
      <c r="J227" s="163">
        <v>0</v>
      </c>
    </row>
    <row r="228" spans="1:10" ht="19.5" customHeight="1">
      <c r="A228" s="109"/>
      <c r="B228" s="111"/>
      <c r="C228" s="148">
        <v>4210</v>
      </c>
      <c r="D228" s="72" t="s">
        <v>160</v>
      </c>
      <c r="E228" s="66">
        <v>5585</v>
      </c>
      <c r="F228" s="67">
        <v>0</v>
      </c>
      <c r="G228" s="146">
        <v>4478.32</v>
      </c>
      <c r="H228" s="162">
        <v>0</v>
      </c>
      <c r="I228" s="68">
        <f t="shared" si="8"/>
        <v>80.1847806624888</v>
      </c>
      <c r="J228" s="163">
        <v>0</v>
      </c>
    </row>
    <row r="229" spans="1:10" ht="19.5" customHeight="1">
      <c r="A229" s="109"/>
      <c r="B229" s="111"/>
      <c r="C229" s="148">
        <v>4220</v>
      </c>
      <c r="D229" s="72" t="s">
        <v>237</v>
      </c>
      <c r="E229" s="66">
        <v>82000</v>
      </c>
      <c r="F229" s="67">
        <v>0</v>
      </c>
      <c r="G229" s="146">
        <v>56764.16</v>
      </c>
      <c r="H229" s="162">
        <v>0</v>
      </c>
      <c r="I229" s="68">
        <f t="shared" si="8"/>
        <v>69.22458536585367</v>
      </c>
      <c r="J229" s="163">
        <v>0</v>
      </c>
    </row>
    <row r="230" spans="1:10" ht="19.5" customHeight="1">
      <c r="A230" s="109"/>
      <c r="B230" s="111"/>
      <c r="C230" s="148">
        <v>4260</v>
      </c>
      <c r="D230" s="175" t="s">
        <v>172</v>
      </c>
      <c r="E230" s="66">
        <v>3015</v>
      </c>
      <c r="F230" s="67">
        <v>0</v>
      </c>
      <c r="G230" s="146">
        <v>3015</v>
      </c>
      <c r="H230" s="162">
        <v>0</v>
      </c>
      <c r="I230" s="68">
        <f t="shared" si="8"/>
        <v>100</v>
      </c>
      <c r="J230" s="163">
        <v>0</v>
      </c>
    </row>
    <row r="231" spans="1:10" ht="19.5" customHeight="1">
      <c r="A231" s="109"/>
      <c r="B231" s="111"/>
      <c r="C231" s="148">
        <v>4270</v>
      </c>
      <c r="D231" s="175" t="s">
        <v>173</v>
      </c>
      <c r="E231" s="66">
        <v>2500</v>
      </c>
      <c r="F231" s="67">
        <v>0</v>
      </c>
      <c r="G231" s="146">
        <v>2500</v>
      </c>
      <c r="H231" s="162">
        <v>0</v>
      </c>
      <c r="I231" s="68">
        <v>0</v>
      </c>
      <c r="J231" s="163">
        <v>0</v>
      </c>
    </row>
    <row r="232" spans="1:10" ht="19.5" customHeight="1">
      <c r="A232" s="109"/>
      <c r="B232" s="111"/>
      <c r="C232" s="148">
        <v>4280</v>
      </c>
      <c r="D232" s="175" t="s">
        <v>174</v>
      </c>
      <c r="E232" s="66">
        <v>60</v>
      </c>
      <c r="F232" s="67">
        <v>0</v>
      </c>
      <c r="G232" s="146">
        <v>60</v>
      </c>
      <c r="H232" s="162">
        <v>0</v>
      </c>
      <c r="I232" s="68">
        <v>100</v>
      </c>
      <c r="J232" s="163">
        <v>0</v>
      </c>
    </row>
    <row r="233" spans="1:10" ht="23.25" customHeight="1">
      <c r="A233" s="109"/>
      <c r="B233" s="111"/>
      <c r="C233" s="148">
        <v>4440</v>
      </c>
      <c r="D233" s="72" t="s">
        <v>176</v>
      </c>
      <c r="E233" s="66">
        <v>6882</v>
      </c>
      <c r="F233" s="67">
        <v>0</v>
      </c>
      <c r="G233" s="146">
        <v>6880.83</v>
      </c>
      <c r="H233" s="162">
        <v>0</v>
      </c>
      <c r="I233" s="68">
        <f aca="true" t="shared" si="9" ref="I233:I243">G233/E233*100</f>
        <v>99.98299912816042</v>
      </c>
      <c r="J233" s="163">
        <v>0</v>
      </c>
    </row>
    <row r="234" spans="1:10" ht="23.25" customHeight="1">
      <c r="A234" s="109"/>
      <c r="B234" s="111" t="s">
        <v>238</v>
      </c>
      <c r="C234" s="148"/>
      <c r="D234" s="90" t="s">
        <v>21</v>
      </c>
      <c r="E234" s="60">
        <f>SUM(E235:E247)</f>
        <v>241779</v>
      </c>
      <c r="F234" s="60">
        <f>SUM(F235:F247)</f>
        <v>0</v>
      </c>
      <c r="G234" s="60">
        <f>SUM(G235:G247)</f>
        <v>234757.77</v>
      </c>
      <c r="H234" s="60">
        <f>SUM(H235:H247)</f>
        <v>0</v>
      </c>
      <c r="I234" s="62">
        <f t="shared" si="9"/>
        <v>97.09601330140333</v>
      </c>
      <c r="J234" s="160">
        <v>0</v>
      </c>
    </row>
    <row r="235" spans="1:10" ht="23.25" customHeight="1">
      <c r="A235" s="109"/>
      <c r="B235" s="111"/>
      <c r="C235" s="148">
        <v>4117</v>
      </c>
      <c r="D235" s="72" t="s">
        <v>168</v>
      </c>
      <c r="E235" s="66">
        <v>4520</v>
      </c>
      <c r="F235" s="67">
        <v>0</v>
      </c>
      <c r="G235" s="146">
        <v>4518.18</v>
      </c>
      <c r="H235" s="168">
        <v>0</v>
      </c>
      <c r="I235" s="68">
        <f t="shared" si="9"/>
        <v>99.95973451327434</v>
      </c>
      <c r="J235" s="163">
        <v>0</v>
      </c>
    </row>
    <row r="236" spans="1:10" ht="23.25" customHeight="1">
      <c r="A236" s="109"/>
      <c r="B236" s="111"/>
      <c r="C236" s="148">
        <v>4119</v>
      </c>
      <c r="D236" s="72" t="s">
        <v>168</v>
      </c>
      <c r="E236" s="66">
        <v>390</v>
      </c>
      <c r="F236" s="67">
        <v>0</v>
      </c>
      <c r="G236" s="146">
        <v>389.85</v>
      </c>
      <c r="H236" s="168">
        <v>0</v>
      </c>
      <c r="I236" s="68">
        <f t="shared" si="9"/>
        <v>99.96153846153847</v>
      </c>
      <c r="J236" s="163">
        <v>0</v>
      </c>
    </row>
    <row r="237" spans="1:10" ht="23.25" customHeight="1">
      <c r="A237" s="109"/>
      <c r="B237" s="111"/>
      <c r="C237" s="148">
        <v>4127</v>
      </c>
      <c r="D237" s="72" t="s">
        <v>169</v>
      </c>
      <c r="E237" s="66">
        <v>734</v>
      </c>
      <c r="F237" s="67">
        <v>0</v>
      </c>
      <c r="G237" s="146">
        <v>693.1</v>
      </c>
      <c r="H237" s="168">
        <v>0</v>
      </c>
      <c r="I237" s="68">
        <f t="shared" si="9"/>
        <v>94.42779291553134</v>
      </c>
      <c r="J237" s="163">
        <v>0</v>
      </c>
    </row>
    <row r="238" spans="1:10" ht="23.25" customHeight="1">
      <c r="A238" s="109"/>
      <c r="B238" s="111"/>
      <c r="C238" s="148">
        <v>4129</v>
      </c>
      <c r="D238" s="72" t="s">
        <v>169</v>
      </c>
      <c r="E238" s="66">
        <v>63</v>
      </c>
      <c r="F238" s="67">
        <v>0</v>
      </c>
      <c r="G238" s="146">
        <v>58.06</v>
      </c>
      <c r="H238" s="168">
        <v>0</v>
      </c>
      <c r="I238" s="68">
        <f t="shared" si="9"/>
        <v>92.15873015873017</v>
      </c>
      <c r="J238" s="163">
        <v>0</v>
      </c>
    </row>
    <row r="239" spans="1:10" ht="23.25" customHeight="1">
      <c r="A239" s="109"/>
      <c r="B239" s="111"/>
      <c r="C239" s="148">
        <v>4170</v>
      </c>
      <c r="D239" s="72" t="s">
        <v>171</v>
      </c>
      <c r="E239" s="66">
        <v>2500</v>
      </c>
      <c r="F239" s="67">
        <v>0</v>
      </c>
      <c r="G239" s="146">
        <v>2040</v>
      </c>
      <c r="H239" s="168">
        <v>0</v>
      </c>
      <c r="I239" s="68">
        <f t="shared" si="9"/>
        <v>81.6</v>
      </c>
      <c r="J239" s="163">
        <v>0</v>
      </c>
    </row>
    <row r="240" spans="1:10" ht="23.25" customHeight="1">
      <c r="A240" s="109"/>
      <c r="B240" s="111"/>
      <c r="C240" s="148">
        <v>4177</v>
      </c>
      <c r="D240" s="72" t="s">
        <v>171</v>
      </c>
      <c r="E240" s="66">
        <v>129622</v>
      </c>
      <c r="F240" s="67">
        <v>0</v>
      </c>
      <c r="G240" s="146">
        <v>129621.76</v>
      </c>
      <c r="H240" s="168">
        <v>0</v>
      </c>
      <c r="I240" s="68">
        <f t="shared" si="9"/>
        <v>99.99981484624523</v>
      </c>
      <c r="J240" s="163">
        <v>0</v>
      </c>
    </row>
    <row r="241" spans="1:10" ht="23.25" customHeight="1">
      <c r="A241" s="109"/>
      <c r="B241" s="111"/>
      <c r="C241" s="148">
        <v>4179</v>
      </c>
      <c r="D241" s="72" t="s">
        <v>171</v>
      </c>
      <c r="E241" s="66">
        <v>11181</v>
      </c>
      <c r="F241" s="67">
        <v>0</v>
      </c>
      <c r="G241" s="146">
        <v>10663.95</v>
      </c>
      <c r="H241" s="168">
        <v>0</v>
      </c>
      <c r="I241" s="68">
        <f t="shared" si="9"/>
        <v>95.3756372417494</v>
      </c>
      <c r="J241" s="163">
        <v>0</v>
      </c>
    </row>
    <row r="242" spans="1:10" ht="23.25" customHeight="1">
      <c r="A242" s="109"/>
      <c r="B242" s="111"/>
      <c r="C242" s="148">
        <v>4217</v>
      </c>
      <c r="D242" s="72" t="s">
        <v>160</v>
      </c>
      <c r="E242" s="66">
        <v>1611</v>
      </c>
      <c r="F242" s="67">
        <v>0</v>
      </c>
      <c r="G242" s="146">
        <v>1288.2</v>
      </c>
      <c r="H242" s="168">
        <v>0</v>
      </c>
      <c r="I242" s="68">
        <f t="shared" si="9"/>
        <v>79.96275605214153</v>
      </c>
      <c r="J242" s="163">
        <v>0</v>
      </c>
    </row>
    <row r="243" spans="1:10" ht="23.25" customHeight="1">
      <c r="A243" s="109"/>
      <c r="B243" s="111"/>
      <c r="C243" s="148">
        <v>4219</v>
      </c>
      <c r="D243" s="72" t="s">
        <v>160</v>
      </c>
      <c r="E243" s="66">
        <v>139</v>
      </c>
      <c r="F243" s="67">
        <v>0</v>
      </c>
      <c r="G243" s="146">
        <v>111.13</v>
      </c>
      <c r="H243" s="168">
        <v>0</v>
      </c>
      <c r="I243" s="68">
        <f t="shared" si="9"/>
        <v>79.94964028776978</v>
      </c>
      <c r="J243" s="163">
        <v>0</v>
      </c>
    </row>
    <row r="244" spans="1:10" ht="23.25" customHeight="1">
      <c r="A244" s="109"/>
      <c r="B244" s="111"/>
      <c r="C244" s="148">
        <v>4301</v>
      </c>
      <c r="D244" s="175" t="s">
        <v>161</v>
      </c>
      <c r="E244" s="66">
        <v>6997</v>
      </c>
      <c r="F244" s="67">
        <v>0</v>
      </c>
      <c r="G244" s="146">
        <v>6997</v>
      </c>
      <c r="H244" s="168">
        <v>0</v>
      </c>
      <c r="I244" s="68">
        <f aca="true" t="shared" si="10" ref="I244:I249">G244/E244*100</f>
        <v>100</v>
      </c>
      <c r="J244" s="163">
        <v>0</v>
      </c>
    </row>
    <row r="245" spans="1:10" ht="23.25" customHeight="1">
      <c r="A245" s="109"/>
      <c r="B245" s="111"/>
      <c r="C245" s="148">
        <v>4307</v>
      </c>
      <c r="D245" s="175" t="s">
        <v>161</v>
      </c>
      <c r="E245" s="66">
        <v>63059</v>
      </c>
      <c r="F245" s="67">
        <v>0</v>
      </c>
      <c r="G245" s="146">
        <v>57860.27</v>
      </c>
      <c r="H245" s="168">
        <v>0</v>
      </c>
      <c r="I245" s="68">
        <f t="shared" si="10"/>
        <v>91.75576840736453</v>
      </c>
      <c r="J245" s="163">
        <v>0</v>
      </c>
    </row>
    <row r="246" spans="1:10" ht="23.25" customHeight="1">
      <c r="A246" s="109"/>
      <c r="B246" s="111"/>
      <c r="C246" s="148">
        <v>4309</v>
      </c>
      <c r="D246" s="175" t="s">
        <v>161</v>
      </c>
      <c r="E246" s="66">
        <v>5440</v>
      </c>
      <c r="F246" s="67">
        <v>0</v>
      </c>
      <c r="G246" s="146">
        <v>5009.15</v>
      </c>
      <c r="H246" s="168">
        <v>0</v>
      </c>
      <c r="I246" s="68">
        <f t="shared" si="10"/>
        <v>92.07996323529412</v>
      </c>
      <c r="J246" s="163">
        <v>0</v>
      </c>
    </row>
    <row r="247" spans="1:10" ht="23.25" customHeight="1">
      <c r="A247" s="109"/>
      <c r="B247" s="111"/>
      <c r="C247" s="148">
        <v>4421</v>
      </c>
      <c r="D247" s="175" t="s">
        <v>239</v>
      </c>
      <c r="E247" s="66">
        <v>15523</v>
      </c>
      <c r="F247" s="67">
        <v>0</v>
      </c>
      <c r="G247" s="146">
        <v>15507.12</v>
      </c>
      <c r="H247" s="168">
        <v>0</v>
      </c>
      <c r="I247" s="68">
        <f t="shared" si="10"/>
        <v>99.89770018681956</v>
      </c>
      <c r="J247" s="163">
        <v>0</v>
      </c>
    </row>
    <row r="248" spans="1:10" ht="24" customHeight="1">
      <c r="A248" s="102">
        <v>851</v>
      </c>
      <c r="B248" s="102"/>
      <c r="C248" s="169"/>
      <c r="D248" s="170" t="s">
        <v>240</v>
      </c>
      <c r="E248" s="104">
        <f>SUM(E249)</f>
        <v>61000</v>
      </c>
      <c r="F248" s="104">
        <f>F249</f>
        <v>0</v>
      </c>
      <c r="G248" s="56">
        <f>G249</f>
        <v>54809.76</v>
      </c>
      <c r="H248" s="56">
        <f>H249</f>
        <v>0</v>
      </c>
      <c r="I248" s="33">
        <f t="shared" si="10"/>
        <v>89.85206557377049</v>
      </c>
      <c r="J248" s="34">
        <v>0</v>
      </c>
    </row>
    <row r="249" spans="1:10" s="28" customFormat="1" ht="24" customHeight="1">
      <c r="A249" s="173"/>
      <c r="B249" s="173">
        <v>85154</v>
      </c>
      <c r="C249" s="188"/>
      <c r="D249" s="189" t="s">
        <v>241</v>
      </c>
      <c r="E249" s="177">
        <f>SUM(E250:E258)</f>
        <v>61000</v>
      </c>
      <c r="F249" s="177">
        <f>SUM(F250:F257)</f>
        <v>0</v>
      </c>
      <c r="G249" s="158">
        <f>G250+G251+G252+G253+G254+G255+G257+G258+G256</f>
        <v>54809.76</v>
      </c>
      <c r="H249" s="179">
        <v>0</v>
      </c>
      <c r="I249" s="62">
        <f t="shared" si="10"/>
        <v>89.85206557377049</v>
      </c>
      <c r="J249" s="180">
        <v>0</v>
      </c>
    </row>
    <row r="250" spans="1:10" s="28" customFormat="1" ht="37.5" customHeight="1">
      <c r="A250" s="173"/>
      <c r="B250" s="173"/>
      <c r="C250" s="174">
        <v>2820</v>
      </c>
      <c r="D250" s="175" t="s">
        <v>242</v>
      </c>
      <c r="E250" s="176">
        <v>20000</v>
      </c>
      <c r="F250" s="176">
        <v>0</v>
      </c>
      <c r="G250" s="146">
        <v>20000</v>
      </c>
      <c r="H250" s="185">
        <v>0</v>
      </c>
      <c r="I250" s="68">
        <v>0</v>
      </c>
      <c r="J250" s="186">
        <v>0</v>
      </c>
    </row>
    <row r="251" spans="1:10" s="28" customFormat="1" ht="24" customHeight="1">
      <c r="A251" s="173"/>
      <c r="B251" s="173"/>
      <c r="C251" s="174">
        <v>4110</v>
      </c>
      <c r="D251" s="72" t="s">
        <v>168</v>
      </c>
      <c r="E251" s="176">
        <v>500</v>
      </c>
      <c r="F251" s="176">
        <v>0</v>
      </c>
      <c r="G251" s="146">
        <v>175.79</v>
      </c>
      <c r="H251" s="185">
        <v>0</v>
      </c>
      <c r="I251" s="68">
        <f>G251/E251*100</f>
        <v>35.158</v>
      </c>
      <c r="J251" s="186">
        <v>0</v>
      </c>
    </row>
    <row r="252" spans="1:10" s="28" customFormat="1" ht="27" customHeight="1">
      <c r="A252" s="173"/>
      <c r="B252" s="173"/>
      <c r="C252" s="174">
        <v>4120</v>
      </c>
      <c r="D252" s="72" t="s">
        <v>169</v>
      </c>
      <c r="E252" s="176">
        <v>250</v>
      </c>
      <c r="F252" s="176">
        <v>0</v>
      </c>
      <c r="G252" s="146">
        <v>28.49</v>
      </c>
      <c r="H252" s="185">
        <v>0</v>
      </c>
      <c r="I252" s="68">
        <f>G252/E252*100</f>
        <v>11.395999999999999</v>
      </c>
      <c r="J252" s="186">
        <v>0</v>
      </c>
    </row>
    <row r="253" spans="1:10" s="28" customFormat="1" ht="24" customHeight="1">
      <c r="A253" s="173"/>
      <c r="B253" s="173"/>
      <c r="C253" s="174">
        <v>4170</v>
      </c>
      <c r="D253" s="175" t="s">
        <v>171</v>
      </c>
      <c r="E253" s="176">
        <v>8000</v>
      </c>
      <c r="F253" s="176">
        <v>0</v>
      </c>
      <c r="G253" s="146">
        <v>4490.64</v>
      </c>
      <c r="H253" s="185">
        <v>0</v>
      </c>
      <c r="I253" s="68">
        <f>G253/E253*100</f>
        <v>56.133</v>
      </c>
      <c r="J253" s="186">
        <v>0</v>
      </c>
    </row>
    <row r="254" spans="1:10" s="28" customFormat="1" ht="24" customHeight="1">
      <c r="A254" s="173"/>
      <c r="B254" s="173"/>
      <c r="C254" s="174">
        <v>4210</v>
      </c>
      <c r="D254" s="175" t="s">
        <v>243</v>
      </c>
      <c r="E254" s="176">
        <v>200</v>
      </c>
      <c r="F254" s="176">
        <v>0</v>
      </c>
      <c r="G254" s="146">
        <v>108.64</v>
      </c>
      <c r="H254" s="185">
        <v>0</v>
      </c>
      <c r="I254" s="68">
        <f>G254/E254*100</f>
        <v>54.32</v>
      </c>
      <c r="J254" s="186">
        <v>0</v>
      </c>
    </row>
    <row r="255" spans="1:10" s="28" customFormat="1" ht="24" customHeight="1">
      <c r="A255" s="173"/>
      <c r="B255" s="173"/>
      <c r="C255" s="174">
        <v>4300</v>
      </c>
      <c r="D255" s="175" t="s">
        <v>161</v>
      </c>
      <c r="E255" s="176">
        <v>29450</v>
      </c>
      <c r="F255" s="176">
        <v>0</v>
      </c>
      <c r="G255" s="146">
        <v>28128.7</v>
      </c>
      <c r="H255" s="185">
        <v>0</v>
      </c>
      <c r="I255" s="68">
        <f aca="true" t="shared" si="11" ref="I255:I271">G255/E255*100</f>
        <v>95.51341256366723</v>
      </c>
      <c r="J255" s="186">
        <v>0</v>
      </c>
    </row>
    <row r="256" spans="1:10" s="28" customFormat="1" ht="24" customHeight="1">
      <c r="A256" s="173"/>
      <c r="B256" s="173"/>
      <c r="C256" s="174">
        <v>4410</v>
      </c>
      <c r="D256" s="72" t="s">
        <v>175</v>
      </c>
      <c r="E256" s="176">
        <v>200</v>
      </c>
      <c r="F256" s="176">
        <v>0</v>
      </c>
      <c r="G256" s="146">
        <v>38.5</v>
      </c>
      <c r="H256" s="185">
        <v>0</v>
      </c>
      <c r="I256" s="68">
        <f t="shared" si="11"/>
        <v>19.25</v>
      </c>
      <c r="J256" s="186">
        <v>0</v>
      </c>
    </row>
    <row r="257" spans="1:10" s="28" customFormat="1" ht="24" customHeight="1">
      <c r="A257" s="173"/>
      <c r="B257" s="173"/>
      <c r="C257" s="174">
        <v>4610</v>
      </c>
      <c r="D257" s="100" t="s">
        <v>182</v>
      </c>
      <c r="E257" s="176">
        <v>500</v>
      </c>
      <c r="F257" s="176">
        <v>0</v>
      </c>
      <c r="G257" s="146">
        <v>0</v>
      </c>
      <c r="H257" s="185">
        <v>0</v>
      </c>
      <c r="I257" s="68">
        <f t="shared" si="11"/>
        <v>0</v>
      </c>
      <c r="J257" s="186">
        <v>0</v>
      </c>
    </row>
    <row r="258" spans="1:10" s="28" customFormat="1" ht="24" customHeight="1">
      <c r="A258" s="173"/>
      <c r="B258" s="173"/>
      <c r="C258" s="174">
        <v>4700</v>
      </c>
      <c r="D258" s="72" t="s">
        <v>192</v>
      </c>
      <c r="E258" s="176">
        <v>1900</v>
      </c>
      <c r="F258" s="176">
        <v>0</v>
      </c>
      <c r="G258" s="146">
        <v>1839</v>
      </c>
      <c r="H258" s="185">
        <v>0</v>
      </c>
      <c r="I258" s="68">
        <f t="shared" si="11"/>
        <v>96.78947368421052</v>
      </c>
      <c r="J258" s="186">
        <v>0</v>
      </c>
    </row>
    <row r="259" spans="1:10" ht="24" customHeight="1">
      <c r="A259" s="102">
        <v>852</v>
      </c>
      <c r="B259" s="102"/>
      <c r="C259" s="169"/>
      <c r="D259" s="170" t="s">
        <v>123</v>
      </c>
      <c r="E259" s="104">
        <f>SUM(E262,E276,E278,E281,E285,E304,E309,E260,E283,E307)</f>
        <v>2809840.56</v>
      </c>
      <c r="F259" s="104">
        <f>SUM(F262,F276,F278,F281,F285,F304,F309,F260)</f>
        <v>0</v>
      </c>
      <c r="G259" s="56">
        <f>G260+G262+G276+G278+G281+G304+G309+G283+G285+G307</f>
        <v>2777001.6699999995</v>
      </c>
      <c r="H259" s="156">
        <v>0</v>
      </c>
      <c r="I259" s="33">
        <f t="shared" si="11"/>
        <v>98.8312899148982</v>
      </c>
      <c r="J259" s="34">
        <v>0</v>
      </c>
    </row>
    <row r="260" spans="1:10" s="29" customFormat="1" ht="24" customHeight="1">
      <c r="A260" s="190"/>
      <c r="B260" s="191">
        <v>85202</v>
      </c>
      <c r="C260" s="192"/>
      <c r="D260" s="193" t="s">
        <v>244</v>
      </c>
      <c r="E260" s="120">
        <f>E261</f>
        <v>61000</v>
      </c>
      <c r="F260" s="120">
        <v>0</v>
      </c>
      <c r="G260" s="158">
        <f>G261</f>
        <v>60839</v>
      </c>
      <c r="H260" s="194">
        <v>0</v>
      </c>
      <c r="I260" s="62">
        <f t="shared" si="11"/>
        <v>99.73606557377049</v>
      </c>
      <c r="J260" s="195">
        <v>0</v>
      </c>
    </row>
    <row r="261" spans="1:10" s="29" customFormat="1" ht="24" customHeight="1">
      <c r="A261" s="190"/>
      <c r="B261" s="190"/>
      <c r="C261" s="196">
        <v>4330</v>
      </c>
      <c r="D261" s="197" t="s">
        <v>245</v>
      </c>
      <c r="E261" s="122">
        <v>61000</v>
      </c>
      <c r="F261" s="122">
        <v>0</v>
      </c>
      <c r="G261" s="146">
        <v>60839</v>
      </c>
      <c r="H261" s="198">
        <v>0</v>
      </c>
      <c r="I261" s="68">
        <f t="shared" si="11"/>
        <v>99.73606557377049</v>
      </c>
      <c r="J261" s="199">
        <v>0</v>
      </c>
    </row>
    <row r="262" spans="1:10" ht="51">
      <c r="A262" s="105"/>
      <c r="B262" s="105">
        <v>85212</v>
      </c>
      <c r="C262" s="171"/>
      <c r="D262" s="112" t="s">
        <v>246</v>
      </c>
      <c r="E262" s="107">
        <f>SUM(E263:E275)</f>
        <v>2135600</v>
      </c>
      <c r="F262" s="107">
        <f>SUM(F264:F275)</f>
        <v>0</v>
      </c>
      <c r="G262" s="158">
        <f>G263+G264+G265+G266+G267+G268+G270+G271+G272+G273+G274+G275+G269</f>
        <v>2116702.46</v>
      </c>
      <c r="H262" s="159">
        <v>0</v>
      </c>
      <c r="I262" s="62">
        <f t="shared" si="11"/>
        <v>99.1151179996254</v>
      </c>
      <c r="J262" s="160">
        <v>0</v>
      </c>
    </row>
    <row r="263" spans="1:10" ht="63" customHeight="1">
      <c r="A263" s="105"/>
      <c r="B263" s="105"/>
      <c r="C263" s="200">
        <v>2910</v>
      </c>
      <c r="D263" s="110" t="s">
        <v>247</v>
      </c>
      <c r="E263" s="108">
        <v>1200</v>
      </c>
      <c r="F263" s="108">
        <v>0</v>
      </c>
      <c r="G263" s="146">
        <v>808.59</v>
      </c>
      <c r="H263" s="162">
        <v>0</v>
      </c>
      <c r="I263" s="68">
        <f t="shared" si="11"/>
        <v>67.38250000000001</v>
      </c>
      <c r="J263" s="163">
        <v>0</v>
      </c>
    </row>
    <row r="264" spans="1:10" ht="24" customHeight="1">
      <c r="A264" s="172"/>
      <c r="B264" s="173"/>
      <c r="C264" s="148">
        <v>3110</v>
      </c>
      <c r="D264" s="72" t="s">
        <v>248</v>
      </c>
      <c r="E264" s="66">
        <v>2046023</v>
      </c>
      <c r="F264" s="108">
        <v>0</v>
      </c>
      <c r="G264" s="146">
        <v>2028095.11</v>
      </c>
      <c r="H264" s="162">
        <v>0</v>
      </c>
      <c r="I264" s="68">
        <f t="shared" si="11"/>
        <v>99.12376889213857</v>
      </c>
      <c r="J264" s="163">
        <v>0</v>
      </c>
    </row>
    <row r="265" spans="1:10" ht="24" customHeight="1">
      <c r="A265" s="172"/>
      <c r="B265" s="173"/>
      <c r="C265" s="148">
        <v>4010</v>
      </c>
      <c r="D265" s="72" t="s">
        <v>166</v>
      </c>
      <c r="E265" s="66">
        <v>40336</v>
      </c>
      <c r="F265" s="108">
        <v>0</v>
      </c>
      <c r="G265" s="146">
        <v>40335.9</v>
      </c>
      <c r="H265" s="162">
        <v>0</v>
      </c>
      <c r="I265" s="68">
        <f t="shared" si="11"/>
        <v>99.99975208250694</v>
      </c>
      <c r="J265" s="163">
        <v>0</v>
      </c>
    </row>
    <row r="266" spans="1:10" ht="24" customHeight="1">
      <c r="A266" s="172"/>
      <c r="B266" s="173"/>
      <c r="C266" s="148">
        <v>4040</v>
      </c>
      <c r="D266" s="72" t="s">
        <v>167</v>
      </c>
      <c r="E266" s="66">
        <v>2952</v>
      </c>
      <c r="F266" s="108">
        <v>0</v>
      </c>
      <c r="G266" s="146">
        <v>2951.63</v>
      </c>
      <c r="H266" s="162">
        <v>0</v>
      </c>
      <c r="I266" s="68">
        <f t="shared" si="11"/>
        <v>99.98746612466125</v>
      </c>
      <c r="J266" s="163">
        <v>0</v>
      </c>
    </row>
    <row r="267" spans="1:10" ht="24" customHeight="1">
      <c r="A267" s="172"/>
      <c r="B267" s="173"/>
      <c r="C267" s="148">
        <v>4110</v>
      </c>
      <c r="D267" s="72" t="s">
        <v>168</v>
      </c>
      <c r="E267" s="66">
        <v>30533</v>
      </c>
      <c r="F267" s="108">
        <v>0</v>
      </c>
      <c r="G267" s="146">
        <v>30527.87</v>
      </c>
      <c r="H267" s="162">
        <v>0</v>
      </c>
      <c r="I267" s="68">
        <f t="shared" si="11"/>
        <v>99.98319850653391</v>
      </c>
      <c r="J267" s="163">
        <v>0</v>
      </c>
    </row>
    <row r="268" spans="1:10" ht="24" customHeight="1">
      <c r="A268" s="172"/>
      <c r="B268" s="173"/>
      <c r="C268" s="148">
        <v>4120</v>
      </c>
      <c r="D268" s="72" t="s">
        <v>169</v>
      </c>
      <c r="E268" s="66">
        <v>1061</v>
      </c>
      <c r="F268" s="108">
        <v>0</v>
      </c>
      <c r="G268" s="146">
        <v>1060.55</v>
      </c>
      <c r="H268" s="162">
        <v>0</v>
      </c>
      <c r="I268" s="68">
        <f t="shared" si="11"/>
        <v>99.95758718190386</v>
      </c>
      <c r="J268" s="163">
        <v>0</v>
      </c>
    </row>
    <row r="269" spans="1:10" ht="24" customHeight="1">
      <c r="A269" s="172"/>
      <c r="B269" s="173"/>
      <c r="C269" s="148">
        <v>4170</v>
      </c>
      <c r="D269" s="175" t="s">
        <v>171</v>
      </c>
      <c r="E269" s="66">
        <v>3750</v>
      </c>
      <c r="F269" s="108">
        <v>0</v>
      </c>
      <c r="G269" s="146">
        <v>3750</v>
      </c>
      <c r="H269" s="162">
        <v>0</v>
      </c>
      <c r="I269" s="68">
        <f t="shared" si="11"/>
        <v>100</v>
      </c>
      <c r="J269" s="163">
        <v>0</v>
      </c>
    </row>
    <row r="270" spans="1:10" ht="24" customHeight="1">
      <c r="A270" s="172"/>
      <c r="B270" s="173"/>
      <c r="C270" s="148">
        <v>4210</v>
      </c>
      <c r="D270" s="72" t="s">
        <v>160</v>
      </c>
      <c r="E270" s="66">
        <v>2892</v>
      </c>
      <c r="F270" s="108">
        <v>0</v>
      </c>
      <c r="G270" s="146">
        <v>2891.85</v>
      </c>
      <c r="H270" s="162">
        <v>0</v>
      </c>
      <c r="I270" s="68">
        <f t="shared" si="11"/>
        <v>99.9948132780083</v>
      </c>
      <c r="J270" s="163">
        <v>0</v>
      </c>
    </row>
    <row r="271" spans="1:10" ht="24" customHeight="1">
      <c r="A271" s="172"/>
      <c r="B271" s="173"/>
      <c r="C271" s="148">
        <v>4300</v>
      </c>
      <c r="D271" s="72" t="s">
        <v>161</v>
      </c>
      <c r="E271" s="66">
        <v>3839</v>
      </c>
      <c r="F271" s="108">
        <v>0</v>
      </c>
      <c r="G271" s="146">
        <v>3286.49</v>
      </c>
      <c r="H271" s="162">
        <v>0</v>
      </c>
      <c r="I271" s="68">
        <f t="shared" si="11"/>
        <v>85.60797082573586</v>
      </c>
      <c r="J271" s="163">
        <v>0</v>
      </c>
    </row>
    <row r="272" spans="1:10" ht="24" customHeight="1">
      <c r="A272" s="172"/>
      <c r="B272" s="173"/>
      <c r="C272" s="148">
        <v>4410</v>
      </c>
      <c r="D272" s="72" t="s">
        <v>175</v>
      </c>
      <c r="E272" s="66">
        <v>143</v>
      </c>
      <c r="F272" s="108">
        <v>0</v>
      </c>
      <c r="G272" s="146">
        <v>142.53</v>
      </c>
      <c r="H272" s="162">
        <v>0</v>
      </c>
      <c r="I272" s="68">
        <f aca="true" t="shared" si="12" ref="I272:I292">G272/E272*100</f>
        <v>99.67132867132868</v>
      </c>
      <c r="J272" s="163">
        <v>0</v>
      </c>
    </row>
    <row r="273" spans="1:10" ht="24.75" customHeight="1">
      <c r="A273" s="172"/>
      <c r="B273" s="173"/>
      <c r="C273" s="148">
        <v>4440</v>
      </c>
      <c r="D273" s="72" t="s">
        <v>249</v>
      </c>
      <c r="E273" s="66">
        <v>1094</v>
      </c>
      <c r="F273" s="108">
        <v>0</v>
      </c>
      <c r="G273" s="146">
        <v>1093.93</v>
      </c>
      <c r="H273" s="162">
        <v>0</v>
      </c>
      <c r="I273" s="68">
        <f t="shared" si="12"/>
        <v>99.99360146252286</v>
      </c>
      <c r="J273" s="163">
        <v>0</v>
      </c>
    </row>
    <row r="274" spans="1:10" ht="24.75" customHeight="1">
      <c r="A274" s="172"/>
      <c r="B274" s="173"/>
      <c r="C274" s="148">
        <v>4580</v>
      </c>
      <c r="D274" s="72" t="s">
        <v>19</v>
      </c>
      <c r="E274" s="66">
        <v>400</v>
      </c>
      <c r="F274" s="108">
        <v>0</v>
      </c>
      <c r="G274" s="146">
        <v>381.01</v>
      </c>
      <c r="H274" s="162">
        <v>0</v>
      </c>
      <c r="I274" s="68">
        <f t="shared" si="12"/>
        <v>95.2525</v>
      </c>
      <c r="J274" s="163">
        <v>0</v>
      </c>
    </row>
    <row r="275" spans="1:10" ht="24.75" customHeight="1">
      <c r="A275" s="172"/>
      <c r="B275" s="173"/>
      <c r="C275" s="148">
        <v>4700</v>
      </c>
      <c r="D275" s="175" t="s">
        <v>192</v>
      </c>
      <c r="E275" s="66">
        <v>1377</v>
      </c>
      <c r="F275" s="108">
        <v>0</v>
      </c>
      <c r="G275" s="146">
        <v>1377</v>
      </c>
      <c r="H275" s="162">
        <v>0</v>
      </c>
      <c r="I275" s="68">
        <f t="shared" si="12"/>
        <v>100</v>
      </c>
      <c r="J275" s="163">
        <v>0</v>
      </c>
    </row>
    <row r="276" spans="1:10" ht="51">
      <c r="A276" s="105"/>
      <c r="B276" s="105">
        <v>85213</v>
      </c>
      <c r="C276" s="171"/>
      <c r="D276" s="112" t="s">
        <v>129</v>
      </c>
      <c r="E276" s="107">
        <f>SUM(E277)</f>
        <v>12039</v>
      </c>
      <c r="F276" s="107">
        <f>SUM(F277)</f>
        <v>0</v>
      </c>
      <c r="G276" s="158">
        <f>G277</f>
        <v>11488.42</v>
      </c>
      <c r="H276" s="159">
        <v>0</v>
      </c>
      <c r="I276" s="62">
        <f t="shared" si="12"/>
        <v>95.42669656948252</v>
      </c>
      <c r="J276" s="160">
        <v>0</v>
      </c>
    </row>
    <row r="277" spans="1:10" ht="24" customHeight="1">
      <c r="A277" s="109"/>
      <c r="B277" s="111"/>
      <c r="C277" s="148">
        <v>4130</v>
      </c>
      <c r="D277" s="72" t="s">
        <v>250</v>
      </c>
      <c r="E277" s="66">
        <v>12039</v>
      </c>
      <c r="F277" s="67">
        <v>0</v>
      </c>
      <c r="G277" s="146">
        <v>11488.42</v>
      </c>
      <c r="H277" s="162">
        <v>0</v>
      </c>
      <c r="I277" s="68">
        <f t="shared" si="12"/>
        <v>95.42669656948252</v>
      </c>
      <c r="J277" s="163">
        <v>0</v>
      </c>
    </row>
    <row r="278" spans="1:10" ht="25.5">
      <c r="A278" s="111"/>
      <c r="B278" s="111" t="s">
        <v>132</v>
      </c>
      <c r="C278" s="147"/>
      <c r="D278" s="90" t="s">
        <v>251</v>
      </c>
      <c r="E278" s="60">
        <f>SUM(E279:E280)</f>
        <v>48167.56</v>
      </c>
      <c r="F278" s="60">
        <f>SUM(F279:F280)</f>
        <v>0</v>
      </c>
      <c r="G278" s="158">
        <f>G279+G280</f>
        <v>48033.58</v>
      </c>
      <c r="H278" s="159">
        <v>0</v>
      </c>
      <c r="I278" s="62">
        <f t="shared" si="12"/>
        <v>99.72184598929239</v>
      </c>
      <c r="J278" s="160">
        <v>0</v>
      </c>
    </row>
    <row r="279" spans="1:10" ht="24" customHeight="1">
      <c r="A279" s="109"/>
      <c r="B279" s="111"/>
      <c r="C279" s="148">
        <v>3110</v>
      </c>
      <c r="D279" s="72" t="s">
        <v>248</v>
      </c>
      <c r="E279" s="66">
        <v>48067.56</v>
      </c>
      <c r="F279" s="67">
        <v>0</v>
      </c>
      <c r="G279" s="146">
        <v>48033.58</v>
      </c>
      <c r="H279" s="162">
        <v>0</v>
      </c>
      <c r="I279" s="68">
        <f t="shared" si="12"/>
        <v>99.929307832559</v>
      </c>
      <c r="J279" s="163">
        <v>0</v>
      </c>
    </row>
    <row r="280" spans="1:10" ht="18.75" customHeight="1">
      <c r="A280" s="109"/>
      <c r="B280" s="111"/>
      <c r="C280" s="148">
        <v>4110</v>
      </c>
      <c r="D280" s="72" t="s">
        <v>184</v>
      </c>
      <c r="E280" s="66">
        <v>100</v>
      </c>
      <c r="F280" s="67">
        <v>0</v>
      </c>
      <c r="G280" s="146">
        <v>0</v>
      </c>
      <c r="H280" s="162">
        <v>0</v>
      </c>
      <c r="I280" s="68">
        <f t="shared" si="12"/>
        <v>0</v>
      </c>
      <c r="J280" s="163">
        <v>0</v>
      </c>
    </row>
    <row r="281" spans="1:10" ht="24" customHeight="1">
      <c r="A281" s="111"/>
      <c r="B281" s="111" t="s">
        <v>252</v>
      </c>
      <c r="C281" s="147"/>
      <c r="D281" s="90" t="s">
        <v>253</v>
      </c>
      <c r="E281" s="60">
        <f>SUM(E282)</f>
        <v>3000</v>
      </c>
      <c r="F281" s="60">
        <f>SUM(F282)</f>
        <v>0</v>
      </c>
      <c r="G281" s="158">
        <f>G282</f>
        <v>2809.11</v>
      </c>
      <c r="H281" s="159">
        <v>0</v>
      </c>
      <c r="I281" s="62">
        <f t="shared" si="12"/>
        <v>93.637</v>
      </c>
      <c r="J281" s="160">
        <v>0</v>
      </c>
    </row>
    <row r="282" spans="1:10" ht="24" customHeight="1">
      <c r="A282" s="109"/>
      <c r="B282" s="111"/>
      <c r="C282" s="148">
        <v>3110</v>
      </c>
      <c r="D282" s="72" t="s">
        <v>248</v>
      </c>
      <c r="E282" s="66">
        <v>3000</v>
      </c>
      <c r="F282" s="67">
        <v>0</v>
      </c>
      <c r="G282" s="146">
        <v>2809.11</v>
      </c>
      <c r="H282" s="162">
        <v>0</v>
      </c>
      <c r="I282" s="68">
        <f t="shared" si="12"/>
        <v>93.637</v>
      </c>
      <c r="J282" s="163">
        <v>0</v>
      </c>
    </row>
    <row r="283" spans="1:10" ht="24" customHeight="1">
      <c r="A283" s="109"/>
      <c r="B283" s="111" t="s">
        <v>134</v>
      </c>
      <c r="C283" s="148"/>
      <c r="D283" s="90" t="s">
        <v>135</v>
      </c>
      <c r="E283" s="60">
        <f>E284</f>
        <v>88473</v>
      </c>
      <c r="F283" s="61">
        <v>0</v>
      </c>
      <c r="G283" s="158">
        <f>G284</f>
        <v>88472.01</v>
      </c>
      <c r="H283" s="159">
        <v>0</v>
      </c>
      <c r="I283" s="62">
        <f t="shared" si="12"/>
        <v>99.9988810145468</v>
      </c>
      <c r="J283" s="160">
        <v>0</v>
      </c>
    </row>
    <row r="284" spans="1:10" ht="24" customHeight="1">
      <c r="A284" s="109"/>
      <c r="B284" s="111"/>
      <c r="C284" s="148">
        <v>3110</v>
      </c>
      <c r="D284" s="72" t="s">
        <v>248</v>
      </c>
      <c r="E284" s="66">
        <v>88473</v>
      </c>
      <c r="F284" s="67">
        <v>0</v>
      </c>
      <c r="G284" s="146">
        <v>88472.01</v>
      </c>
      <c r="H284" s="162">
        <v>0</v>
      </c>
      <c r="I284" s="68">
        <f t="shared" si="12"/>
        <v>99.9988810145468</v>
      </c>
      <c r="J284" s="163">
        <v>0</v>
      </c>
    </row>
    <row r="285" spans="1:10" ht="24" customHeight="1">
      <c r="A285" s="111"/>
      <c r="B285" s="111" t="s">
        <v>136</v>
      </c>
      <c r="C285" s="147"/>
      <c r="D285" s="90" t="s">
        <v>137</v>
      </c>
      <c r="E285" s="60">
        <f>SUM(E286:E303)</f>
        <v>307908</v>
      </c>
      <c r="F285" s="60">
        <f>SUM(F286:F303)</f>
        <v>0</v>
      </c>
      <c r="G285" s="158">
        <f>G286+G287+G288+G289+G290+G292+G295+G299+G301+G303+G302+G293+G294+G296+G297+G298+G291</f>
        <v>296902.6499999999</v>
      </c>
      <c r="H285" s="159">
        <v>0</v>
      </c>
      <c r="I285" s="62">
        <f t="shared" si="12"/>
        <v>96.42576678748195</v>
      </c>
      <c r="J285" s="160">
        <v>0</v>
      </c>
    </row>
    <row r="286" spans="1:10" ht="24" customHeight="1">
      <c r="A286" s="109"/>
      <c r="B286" s="111"/>
      <c r="C286" s="148">
        <v>3020</v>
      </c>
      <c r="D286" s="72" t="s">
        <v>254</v>
      </c>
      <c r="E286" s="66">
        <v>1000</v>
      </c>
      <c r="F286" s="67">
        <v>0</v>
      </c>
      <c r="G286" s="146">
        <v>300</v>
      </c>
      <c r="H286" s="162">
        <v>0</v>
      </c>
      <c r="I286" s="68">
        <f t="shared" si="12"/>
        <v>30</v>
      </c>
      <c r="J286" s="163">
        <v>0</v>
      </c>
    </row>
    <row r="287" spans="1:10" ht="24" customHeight="1">
      <c r="A287" s="109"/>
      <c r="B287" s="111"/>
      <c r="C287" s="148">
        <v>4010</v>
      </c>
      <c r="D287" s="72" t="s">
        <v>255</v>
      </c>
      <c r="E287" s="66">
        <v>213555</v>
      </c>
      <c r="F287" s="67">
        <v>0</v>
      </c>
      <c r="G287" s="146">
        <v>209456.02</v>
      </c>
      <c r="H287" s="162">
        <v>0</v>
      </c>
      <c r="I287" s="68">
        <f t="shared" si="12"/>
        <v>98.08059750415583</v>
      </c>
      <c r="J287" s="163">
        <v>0</v>
      </c>
    </row>
    <row r="288" spans="1:10" ht="24" customHeight="1">
      <c r="A288" s="109"/>
      <c r="B288" s="111"/>
      <c r="C288" s="148">
        <v>4040</v>
      </c>
      <c r="D288" s="72" t="s">
        <v>167</v>
      </c>
      <c r="E288" s="66">
        <v>14443</v>
      </c>
      <c r="F288" s="67">
        <v>0</v>
      </c>
      <c r="G288" s="146">
        <v>14442.08</v>
      </c>
      <c r="H288" s="162">
        <v>0</v>
      </c>
      <c r="I288" s="68">
        <f t="shared" si="12"/>
        <v>99.993630132244</v>
      </c>
      <c r="J288" s="163">
        <v>0</v>
      </c>
    </row>
    <row r="289" spans="1:10" ht="24" customHeight="1">
      <c r="A289" s="109"/>
      <c r="B289" s="111"/>
      <c r="C289" s="148">
        <v>4110</v>
      </c>
      <c r="D289" s="72" t="s">
        <v>168</v>
      </c>
      <c r="E289" s="66">
        <v>34626</v>
      </c>
      <c r="F289" s="67">
        <v>0</v>
      </c>
      <c r="G289" s="146">
        <v>33284.62</v>
      </c>
      <c r="H289" s="162">
        <v>0</v>
      </c>
      <c r="I289" s="68">
        <f t="shared" si="12"/>
        <v>96.12609022122105</v>
      </c>
      <c r="J289" s="163">
        <v>0</v>
      </c>
    </row>
    <row r="290" spans="1:10" ht="24" customHeight="1">
      <c r="A290" s="109"/>
      <c r="B290" s="111"/>
      <c r="C290" s="148">
        <v>4120</v>
      </c>
      <c r="D290" s="72" t="s">
        <v>169</v>
      </c>
      <c r="E290" s="66">
        <v>5585</v>
      </c>
      <c r="F290" s="67">
        <v>0</v>
      </c>
      <c r="G290" s="146">
        <v>5368.6</v>
      </c>
      <c r="H290" s="162">
        <v>0</v>
      </c>
      <c r="I290" s="68">
        <f t="shared" si="12"/>
        <v>96.12533572068041</v>
      </c>
      <c r="J290" s="163">
        <v>0</v>
      </c>
    </row>
    <row r="291" spans="1:10" ht="24" customHeight="1">
      <c r="A291" s="109"/>
      <c r="B291" s="111"/>
      <c r="C291" s="148">
        <v>4170</v>
      </c>
      <c r="D291" s="72" t="s">
        <v>171</v>
      </c>
      <c r="E291" s="66">
        <v>6600</v>
      </c>
      <c r="F291" s="67">
        <v>0</v>
      </c>
      <c r="G291" s="146">
        <v>6600</v>
      </c>
      <c r="H291" s="162">
        <v>0</v>
      </c>
      <c r="I291" s="68">
        <f t="shared" si="12"/>
        <v>100</v>
      </c>
      <c r="J291" s="163">
        <v>0</v>
      </c>
    </row>
    <row r="292" spans="1:10" ht="24" customHeight="1">
      <c r="A292" s="109"/>
      <c r="B292" s="111"/>
      <c r="C292" s="161" t="s">
        <v>178</v>
      </c>
      <c r="D292" s="65" t="s">
        <v>181</v>
      </c>
      <c r="E292" s="66">
        <v>10047</v>
      </c>
      <c r="F292" s="67">
        <v>0</v>
      </c>
      <c r="G292" s="146">
        <v>8324.18</v>
      </c>
      <c r="H292" s="162">
        <v>0</v>
      </c>
      <c r="I292" s="68">
        <f t="shared" si="12"/>
        <v>82.85239374937792</v>
      </c>
      <c r="J292" s="163">
        <v>0</v>
      </c>
    </row>
    <row r="293" spans="1:10" ht="24" customHeight="1">
      <c r="A293" s="109"/>
      <c r="B293" s="111"/>
      <c r="C293" s="161" t="s">
        <v>179</v>
      </c>
      <c r="D293" s="65" t="s">
        <v>173</v>
      </c>
      <c r="E293" s="66">
        <v>200</v>
      </c>
      <c r="F293" s="67">
        <v>0</v>
      </c>
      <c r="G293" s="146">
        <v>0</v>
      </c>
      <c r="H293" s="162">
        <v>0</v>
      </c>
      <c r="I293" s="68">
        <v>0</v>
      </c>
      <c r="J293" s="163">
        <v>0</v>
      </c>
    </row>
    <row r="294" spans="1:10" ht="24" customHeight="1">
      <c r="A294" s="109"/>
      <c r="B294" s="111"/>
      <c r="C294" s="161" t="s">
        <v>256</v>
      </c>
      <c r="D294" s="65"/>
      <c r="E294" s="66">
        <v>200</v>
      </c>
      <c r="F294" s="67">
        <v>0</v>
      </c>
      <c r="G294" s="146">
        <v>120</v>
      </c>
      <c r="H294" s="162">
        <v>0</v>
      </c>
      <c r="I294" s="68">
        <f>G294/E294*100</f>
        <v>60</v>
      </c>
      <c r="J294" s="163">
        <v>0</v>
      </c>
    </row>
    <row r="295" spans="1:10" ht="24" customHeight="1">
      <c r="A295" s="109"/>
      <c r="B295" s="111"/>
      <c r="C295" s="148">
        <v>4300</v>
      </c>
      <c r="D295" s="72" t="s">
        <v>161</v>
      </c>
      <c r="E295" s="66">
        <v>10799</v>
      </c>
      <c r="F295" s="67">
        <v>0</v>
      </c>
      <c r="G295" s="146">
        <v>10066.9</v>
      </c>
      <c r="H295" s="162">
        <v>0</v>
      </c>
      <c r="I295" s="68">
        <f>G295/E295*100</f>
        <v>93.22066858042412</v>
      </c>
      <c r="J295" s="163">
        <v>0</v>
      </c>
    </row>
    <row r="296" spans="1:10" ht="24" customHeight="1">
      <c r="A296" s="109"/>
      <c r="B296" s="111"/>
      <c r="C296" s="148">
        <v>4350</v>
      </c>
      <c r="D296" s="72" t="s">
        <v>188</v>
      </c>
      <c r="E296" s="66">
        <v>500</v>
      </c>
      <c r="F296" s="67">
        <v>0</v>
      </c>
      <c r="G296" s="146">
        <v>0</v>
      </c>
      <c r="H296" s="162">
        <v>0</v>
      </c>
      <c r="I296" s="68">
        <v>0</v>
      </c>
      <c r="J296" s="163">
        <v>0</v>
      </c>
    </row>
    <row r="297" spans="1:10" ht="37.5" customHeight="1">
      <c r="A297" s="109"/>
      <c r="B297" s="111"/>
      <c r="C297" s="148">
        <v>4360</v>
      </c>
      <c r="D297" s="65" t="s">
        <v>189</v>
      </c>
      <c r="E297" s="66">
        <v>1000</v>
      </c>
      <c r="F297" s="67">
        <v>0</v>
      </c>
      <c r="G297" s="146">
        <v>311.35</v>
      </c>
      <c r="H297" s="162">
        <v>0</v>
      </c>
      <c r="I297" s="68">
        <v>0</v>
      </c>
      <c r="J297" s="163">
        <v>0</v>
      </c>
    </row>
    <row r="298" spans="1:10" ht="37.5" customHeight="1">
      <c r="A298" s="109"/>
      <c r="B298" s="111"/>
      <c r="C298" s="148">
        <v>4370</v>
      </c>
      <c r="D298" s="72" t="s">
        <v>190</v>
      </c>
      <c r="E298" s="66">
        <v>200</v>
      </c>
      <c r="F298" s="67">
        <v>0</v>
      </c>
      <c r="G298" s="146">
        <v>0</v>
      </c>
      <c r="H298" s="162">
        <v>0</v>
      </c>
      <c r="I298" s="68">
        <v>0</v>
      </c>
      <c r="J298" s="163">
        <v>0</v>
      </c>
    </row>
    <row r="299" spans="1:10" ht="24" customHeight="1">
      <c r="A299" s="165"/>
      <c r="B299" s="166"/>
      <c r="C299" s="148">
        <v>4410</v>
      </c>
      <c r="D299" s="72" t="s">
        <v>175</v>
      </c>
      <c r="E299" s="66">
        <v>1275</v>
      </c>
      <c r="F299" s="67">
        <v>0</v>
      </c>
      <c r="G299" s="146">
        <v>1158.73</v>
      </c>
      <c r="H299" s="162">
        <v>0</v>
      </c>
      <c r="I299" s="68">
        <f>G299/E299*100</f>
        <v>90.8807843137255</v>
      </c>
      <c r="J299" s="163">
        <v>0</v>
      </c>
    </row>
    <row r="300" spans="1:10" ht="24" customHeight="1">
      <c r="A300" s="165"/>
      <c r="B300" s="166"/>
      <c r="C300" s="148">
        <v>4430</v>
      </c>
      <c r="D300" s="72" t="s">
        <v>257</v>
      </c>
      <c r="E300" s="66">
        <v>180</v>
      </c>
      <c r="F300" s="67">
        <v>0</v>
      </c>
      <c r="G300" s="146">
        <v>0</v>
      </c>
      <c r="H300" s="162">
        <v>0</v>
      </c>
      <c r="I300" s="68">
        <v>0</v>
      </c>
      <c r="J300" s="163">
        <v>0</v>
      </c>
    </row>
    <row r="301" spans="1:10" ht="24" customHeight="1">
      <c r="A301" s="165"/>
      <c r="B301" s="166"/>
      <c r="C301" s="161" t="s">
        <v>209</v>
      </c>
      <c r="D301" s="65" t="s">
        <v>176</v>
      </c>
      <c r="E301" s="66">
        <v>5197</v>
      </c>
      <c r="F301" s="67">
        <v>0</v>
      </c>
      <c r="G301" s="146">
        <v>5196.17</v>
      </c>
      <c r="H301" s="162">
        <v>0</v>
      </c>
      <c r="I301" s="68">
        <f>G301/E301*100</f>
        <v>99.98402924764287</v>
      </c>
      <c r="J301" s="163">
        <v>0</v>
      </c>
    </row>
    <row r="302" spans="1:10" ht="24" customHeight="1">
      <c r="A302" s="165"/>
      <c r="B302" s="166"/>
      <c r="C302" s="161" t="s">
        <v>258</v>
      </c>
      <c r="D302" s="65" t="s">
        <v>259</v>
      </c>
      <c r="E302" s="66">
        <v>201</v>
      </c>
      <c r="F302" s="67">
        <v>0</v>
      </c>
      <c r="G302" s="146">
        <v>201</v>
      </c>
      <c r="H302" s="162">
        <v>0</v>
      </c>
      <c r="I302" s="68">
        <f>G302/E302*100</f>
        <v>100</v>
      </c>
      <c r="J302" s="163">
        <v>0</v>
      </c>
    </row>
    <row r="303" spans="1:10" ht="24" customHeight="1">
      <c r="A303" s="165"/>
      <c r="B303" s="166"/>
      <c r="C303" s="161" t="s">
        <v>231</v>
      </c>
      <c r="D303" s="175" t="s">
        <v>192</v>
      </c>
      <c r="E303" s="66">
        <v>2300</v>
      </c>
      <c r="F303" s="67">
        <v>0</v>
      </c>
      <c r="G303" s="146">
        <v>2073</v>
      </c>
      <c r="H303" s="162">
        <v>0</v>
      </c>
      <c r="I303" s="68">
        <f>G303/E303*100</f>
        <v>90.13043478260869</v>
      </c>
      <c r="J303" s="163">
        <v>0</v>
      </c>
    </row>
    <row r="304" spans="1:10" ht="24" customHeight="1">
      <c r="A304" s="105"/>
      <c r="B304" s="105">
        <v>85228</v>
      </c>
      <c r="C304" s="171"/>
      <c r="D304" s="112" t="s">
        <v>139</v>
      </c>
      <c r="E304" s="107">
        <f>SUM(E305:E306)</f>
        <v>10300</v>
      </c>
      <c r="F304" s="107">
        <f>SUM(F306:F306)</f>
        <v>0</v>
      </c>
      <c r="G304" s="158">
        <f>G305+G306</f>
        <v>9632</v>
      </c>
      <c r="H304" s="159">
        <v>0</v>
      </c>
      <c r="I304" s="62">
        <f>G304/E304*100</f>
        <v>93.51456310679612</v>
      </c>
      <c r="J304" s="160">
        <v>0</v>
      </c>
    </row>
    <row r="305" spans="1:10" ht="24" customHeight="1">
      <c r="A305" s="105"/>
      <c r="B305" s="105"/>
      <c r="C305" s="148">
        <v>4110</v>
      </c>
      <c r="D305" s="72" t="s">
        <v>168</v>
      </c>
      <c r="E305" s="108">
        <v>300</v>
      </c>
      <c r="F305" s="108">
        <v>0</v>
      </c>
      <c r="G305" s="146">
        <v>0</v>
      </c>
      <c r="H305" s="168">
        <v>0</v>
      </c>
      <c r="I305" s="68">
        <v>0</v>
      </c>
      <c r="J305" s="187">
        <v>0</v>
      </c>
    </row>
    <row r="306" spans="1:10" ht="24" customHeight="1">
      <c r="A306" s="109"/>
      <c r="B306" s="111"/>
      <c r="C306" s="148">
        <v>4170</v>
      </c>
      <c r="D306" s="72" t="s">
        <v>171</v>
      </c>
      <c r="E306" s="66">
        <v>10000</v>
      </c>
      <c r="F306" s="108">
        <v>0</v>
      </c>
      <c r="G306" s="146">
        <v>9632</v>
      </c>
      <c r="H306" s="162">
        <v>0</v>
      </c>
      <c r="I306" s="68">
        <f aca="true" t="shared" si="13" ref="I306:I342">G306/E306*100</f>
        <v>96.32</v>
      </c>
      <c r="J306" s="163">
        <v>0</v>
      </c>
    </row>
    <row r="307" spans="1:10" ht="24" customHeight="1">
      <c r="A307" s="109"/>
      <c r="B307" s="111" t="s">
        <v>297</v>
      </c>
      <c r="C307" s="148"/>
      <c r="D307" s="90" t="s">
        <v>290</v>
      </c>
      <c r="E307" s="60">
        <f>E308</f>
        <v>61733</v>
      </c>
      <c r="F307" s="107">
        <v>0</v>
      </c>
      <c r="G307" s="158">
        <f>G308</f>
        <v>61732.76</v>
      </c>
      <c r="H307" s="159">
        <v>0</v>
      </c>
      <c r="I307" s="62">
        <v>100</v>
      </c>
      <c r="J307" s="160">
        <v>0</v>
      </c>
    </row>
    <row r="308" spans="1:10" ht="24" customHeight="1">
      <c r="A308" s="109"/>
      <c r="B308" s="111"/>
      <c r="C308" s="148">
        <v>3110</v>
      </c>
      <c r="D308" s="65" t="s">
        <v>248</v>
      </c>
      <c r="E308" s="66">
        <v>61733</v>
      </c>
      <c r="F308" s="108">
        <v>0</v>
      </c>
      <c r="G308" s="146">
        <v>61732.76</v>
      </c>
      <c r="H308" s="162">
        <v>0</v>
      </c>
      <c r="I308" s="68">
        <f>G308/E308*100</f>
        <v>99.99961122900231</v>
      </c>
      <c r="J308" s="163">
        <v>0</v>
      </c>
    </row>
    <row r="309" spans="1:10" ht="20.25" customHeight="1">
      <c r="A309" s="57"/>
      <c r="B309" s="57" t="s">
        <v>140</v>
      </c>
      <c r="C309" s="147"/>
      <c r="D309" s="70" t="s">
        <v>21</v>
      </c>
      <c r="E309" s="60">
        <f>SUM(E310:E311)</f>
        <v>81620</v>
      </c>
      <c r="F309" s="60">
        <f>SUM(F310:F310)</f>
        <v>0</v>
      </c>
      <c r="G309" s="158">
        <f>G310+G311</f>
        <v>80389.68000000001</v>
      </c>
      <c r="H309" s="159">
        <v>0</v>
      </c>
      <c r="I309" s="62">
        <f t="shared" si="13"/>
        <v>98.49262435677531</v>
      </c>
      <c r="J309" s="160">
        <v>0</v>
      </c>
    </row>
    <row r="310" spans="1:10" ht="18.75" customHeight="1">
      <c r="A310" s="57"/>
      <c r="B310" s="57"/>
      <c r="C310" s="148">
        <v>3110</v>
      </c>
      <c r="D310" s="65" t="s">
        <v>248</v>
      </c>
      <c r="E310" s="66">
        <v>75620</v>
      </c>
      <c r="F310" s="66">
        <v>0</v>
      </c>
      <c r="G310" s="146">
        <v>74390.1</v>
      </c>
      <c r="H310" s="162">
        <v>0</v>
      </c>
      <c r="I310" s="68">
        <f t="shared" si="13"/>
        <v>98.37357841840783</v>
      </c>
      <c r="J310" s="163">
        <v>0</v>
      </c>
    </row>
    <row r="311" spans="1:10" ht="18.75" customHeight="1">
      <c r="A311" s="57"/>
      <c r="B311" s="57"/>
      <c r="C311" s="148">
        <v>4210</v>
      </c>
      <c r="D311" s="65" t="s">
        <v>160</v>
      </c>
      <c r="E311" s="66">
        <v>6000</v>
      </c>
      <c r="F311" s="66">
        <v>0</v>
      </c>
      <c r="G311" s="146">
        <v>5999.58</v>
      </c>
      <c r="H311" s="162">
        <v>0</v>
      </c>
      <c r="I311" s="68">
        <f t="shared" si="13"/>
        <v>99.993</v>
      </c>
      <c r="J311" s="163">
        <v>0</v>
      </c>
    </row>
    <row r="312" spans="1:10" ht="30.75" customHeight="1">
      <c r="A312" s="83" t="s">
        <v>141</v>
      </c>
      <c r="B312" s="83"/>
      <c r="C312" s="150"/>
      <c r="D312" s="85" t="s">
        <v>260</v>
      </c>
      <c r="E312" s="86">
        <f>E313</f>
        <v>115232.77</v>
      </c>
      <c r="F312" s="86">
        <v>0</v>
      </c>
      <c r="G312" s="89">
        <f>G313</f>
        <v>115231.92</v>
      </c>
      <c r="H312" s="156">
        <v>0</v>
      </c>
      <c r="I312" s="33">
        <f t="shared" si="13"/>
        <v>99.99926236260744</v>
      </c>
      <c r="J312" s="34">
        <v>0</v>
      </c>
    </row>
    <row r="313" spans="1:10" ht="18.75" customHeight="1">
      <c r="A313" s="57"/>
      <c r="B313" s="57" t="s">
        <v>143</v>
      </c>
      <c r="C313" s="148"/>
      <c r="D313" s="70" t="s">
        <v>21</v>
      </c>
      <c r="E313" s="60">
        <f>E314+E315+E316+E319+E320+E321+E322+E325+E326+E327+E328+E317+E318+E323+E324</f>
        <v>115232.77</v>
      </c>
      <c r="F313" s="60">
        <v>0</v>
      </c>
      <c r="G313" s="158">
        <f>G314+G315+G316+G319+G320+G321+G322+G325+G326+G327+G328+G317+G318+G323+G324</f>
        <v>115231.92</v>
      </c>
      <c r="H313" s="159">
        <v>0</v>
      </c>
      <c r="I313" s="62">
        <f t="shared" si="13"/>
        <v>99.99926236260744</v>
      </c>
      <c r="J313" s="160">
        <v>0</v>
      </c>
    </row>
    <row r="314" spans="1:10" ht="18.75" customHeight="1">
      <c r="A314" s="57"/>
      <c r="B314" s="57"/>
      <c r="C314" s="148">
        <v>3119</v>
      </c>
      <c r="D314" s="72" t="s">
        <v>248</v>
      </c>
      <c r="E314" s="66">
        <v>9040.8</v>
      </c>
      <c r="F314" s="66">
        <v>0</v>
      </c>
      <c r="G314" s="146">
        <v>9040.8</v>
      </c>
      <c r="H314" s="162">
        <v>0</v>
      </c>
      <c r="I314" s="68">
        <f t="shared" si="13"/>
        <v>100</v>
      </c>
      <c r="J314" s="163">
        <v>0</v>
      </c>
    </row>
    <row r="315" spans="1:10" ht="18.75" customHeight="1">
      <c r="A315" s="57"/>
      <c r="B315" s="57"/>
      <c r="C315" s="148">
        <v>4017</v>
      </c>
      <c r="D315" s="72" t="s">
        <v>255</v>
      </c>
      <c r="E315" s="66">
        <v>38558.66</v>
      </c>
      <c r="F315" s="66">
        <v>0</v>
      </c>
      <c r="G315" s="146">
        <v>38558.66</v>
      </c>
      <c r="H315" s="162">
        <v>0</v>
      </c>
      <c r="I315" s="68">
        <f t="shared" si="13"/>
        <v>100</v>
      </c>
      <c r="J315" s="163">
        <v>0</v>
      </c>
    </row>
    <row r="316" spans="1:10" ht="18.75" customHeight="1">
      <c r="A316" s="57"/>
      <c r="B316" s="57"/>
      <c r="C316" s="148">
        <v>4019</v>
      </c>
      <c r="D316" s="72" t="s">
        <v>255</v>
      </c>
      <c r="E316" s="66">
        <v>4641.34</v>
      </c>
      <c r="F316" s="66">
        <v>0</v>
      </c>
      <c r="G316" s="146">
        <v>4641.34</v>
      </c>
      <c r="H316" s="162">
        <v>0</v>
      </c>
      <c r="I316" s="68">
        <f t="shared" si="13"/>
        <v>100</v>
      </c>
      <c r="J316" s="163">
        <v>0</v>
      </c>
    </row>
    <row r="317" spans="1:10" ht="18.75" customHeight="1">
      <c r="A317" s="57"/>
      <c r="B317" s="57"/>
      <c r="C317" s="148">
        <v>4047</v>
      </c>
      <c r="D317" s="72" t="s">
        <v>167</v>
      </c>
      <c r="E317" s="66">
        <v>2518.66</v>
      </c>
      <c r="F317" s="66">
        <v>0</v>
      </c>
      <c r="G317" s="146">
        <v>2518.66</v>
      </c>
      <c r="H317" s="162">
        <v>0</v>
      </c>
      <c r="I317" s="68">
        <f t="shared" si="13"/>
        <v>100</v>
      </c>
      <c r="J317" s="163">
        <v>0</v>
      </c>
    </row>
    <row r="318" spans="1:10" ht="18.75" customHeight="1">
      <c r="A318" s="57"/>
      <c r="B318" s="57"/>
      <c r="C318" s="148">
        <v>4049</v>
      </c>
      <c r="D318" s="72" t="s">
        <v>167</v>
      </c>
      <c r="E318" s="66">
        <v>133.34</v>
      </c>
      <c r="F318" s="66">
        <v>0</v>
      </c>
      <c r="G318" s="146">
        <v>133.34</v>
      </c>
      <c r="H318" s="162">
        <v>0</v>
      </c>
      <c r="I318" s="68">
        <f t="shared" si="13"/>
        <v>100</v>
      </c>
      <c r="J318" s="163">
        <v>0</v>
      </c>
    </row>
    <row r="319" spans="1:10" ht="18.75" customHeight="1">
      <c r="A319" s="57"/>
      <c r="B319" s="57"/>
      <c r="C319" s="148">
        <v>4117</v>
      </c>
      <c r="D319" s="72" t="s">
        <v>168</v>
      </c>
      <c r="E319" s="66">
        <v>6239.65</v>
      </c>
      <c r="F319" s="66">
        <v>0</v>
      </c>
      <c r="G319" s="146">
        <v>6239.65</v>
      </c>
      <c r="H319" s="162">
        <v>0</v>
      </c>
      <c r="I319" s="68">
        <f t="shared" si="13"/>
        <v>100</v>
      </c>
      <c r="J319" s="163">
        <v>0</v>
      </c>
    </row>
    <row r="320" spans="1:10" ht="18.75" customHeight="1">
      <c r="A320" s="57"/>
      <c r="B320" s="57"/>
      <c r="C320" s="148">
        <v>4119</v>
      </c>
      <c r="D320" s="72" t="s">
        <v>168</v>
      </c>
      <c r="E320" s="66">
        <v>725.27</v>
      </c>
      <c r="F320" s="66">
        <v>0</v>
      </c>
      <c r="G320" s="146">
        <v>725.27</v>
      </c>
      <c r="H320" s="162">
        <v>0</v>
      </c>
      <c r="I320" s="68">
        <f t="shared" si="13"/>
        <v>100</v>
      </c>
      <c r="J320" s="163">
        <v>0</v>
      </c>
    </row>
    <row r="321" spans="1:10" ht="18.75" customHeight="1">
      <c r="A321" s="57"/>
      <c r="B321" s="57"/>
      <c r="C321" s="148">
        <v>4127</v>
      </c>
      <c r="D321" s="72" t="s">
        <v>169</v>
      </c>
      <c r="E321" s="66">
        <v>1006.39</v>
      </c>
      <c r="F321" s="66">
        <v>0</v>
      </c>
      <c r="G321" s="146">
        <v>1006.39</v>
      </c>
      <c r="H321" s="162">
        <v>0</v>
      </c>
      <c r="I321" s="68">
        <f t="shared" si="13"/>
        <v>100</v>
      </c>
      <c r="J321" s="163">
        <v>0</v>
      </c>
    </row>
    <row r="322" spans="1:10" ht="18.75" customHeight="1">
      <c r="A322" s="57"/>
      <c r="B322" s="57"/>
      <c r="C322" s="148">
        <v>4129</v>
      </c>
      <c r="D322" s="72" t="s">
        <v>169</v>
      </c>
      <c r="E322" s="66">
        <v>116.98</v>
      </c>
      <c r="F322" s="66">
        <v>0</v>
      </c>
      <c r="G322" s="146">
        <v>116.98</v>
      </c>
      <c r="H322" s="162">
        <v>0</v>
      </c>
      <c r="I322" s="68">
        <f t="shared" si="13"/>
        <v>100</v>
      </c>
      <c r="J322" s="163">
        <v>0</v>
      </c>
    </row>
    <row r="323" spans="1:10" ht="18.75" customHeight="1">
      <c r="A323" s="57"/>
      <c r="B323" s="57"/>
      <c r="C323" s="148">
        <v>4177</v>
      </c>
      <c r="D323" s="72" t="s">
        <v>171</v>
      </c>
      <c r="E323" s="66">
        <v>15385.48</v>
      </c>
      <c r="F323" s="66">
        <v>0</v>
      </c>
      <c r="G323" s="146">
        <v>15385.48</v>
      </c>
      <c r="H323" s="162">
        <v>0</v>
      </c>
      <c r="I323" s="68">
        <f t="shared" si="13"/>
        <v>100</v>
      </c>
      <c r="J323" s="163">
        <v>0</v>
      </c>
    </row>
    <row r="324" spans="1:10" ht="18.75" customHeight="1">
      <c r="A324" s="57"/>
      <c r="B324" s="57"/>
      <c r="C324" s="148">
        <v>4179</v>
      </c>
      <c r="D324" s="72" t="s">
        <v>171</v>
      </c>
      <c r="E324" s="66">
        <v>814.52</v>
      </c>
      <c r="F324" s="66">
        <v>0</v>
      </c>
      <c r="G324" s="146">
        <v>814.52</v>
      </c>
      <c r="H324" s="162">
        <v>0</v>
      </c>
      <c r="I324" s="68">
        <f t="shared" si="13"/>
        <v>100</v>
      </c>
      <c r="J324" s="163">
        <v>0</v>
      </c>
    </row>
    <row r="325" spans="1:10" ht="18.75" customHeight="1">
      <c r="A325" s="57"/>
      <c r="B325" s="57"/>
      <c r="C325" s="148">
        <v>4217</v>
      </c>
      <c r="D325" s="65" t="s">
        <v>181</v>
      </c>
      <c r="E325" s="66">
        <v>2338.27</v>
      </c>
      <c r="F325" s="66">
        <v>0</v>
      </c>
      <c r="G325" s="146">
        <v>2338.27</v>
      </c>
      <c r="H325" s="162">
        <v>0</v>
      </c>
      <c r="I325" s="68">
        <f t="shared" si="13"/>
        <v>100</v>
      </c>
      <c r="J325" s="163">
        <v>0</v>
      </c>
    </row>
    <row r="326" spans="1:10" ht="18.75" customHeight="1">
      <c r="A326" s="57"/>
      <c r="B326" s="57"/>
      <c r="C326" s="148">
        <v>4219</v>
      </c>
      <c r="D326" s="65" t="s">
        <v>181</v>
      </c>
      <c r="E326" s="66">
        <v>123.8</v>
      </c>
      <c r="F326" s="66">
        <v>0</v>
      </c>
      <c r="G326" s="146">
        <v>123.79</v>
      </c>
      <c r="H326" s="162">
        <v>0</v>
      </c>
      <c r="I326" s="68">
        <f t="shared" si="13"/>
        <v>99.99192245557352</v>
      </c>
      <c r="J326" s="163">
        <v>0</v>
      </c>
    </row>
    <row r="327" spans="1:10" ht="18.75" customHeight="1">
      <c r="A327" s="57"/>
      <c r="B327" s="57"/>
      <c r="C327" s="148">
        <v>4307</v>
      </c>
      <c r="D327" s="72" t="s">
        <v>161</v>
      </c>
      <c r="E327" s="66">
        <v>31900.75</v>
      </c>
      <c r="F327" s="66">
        <v>0</v>
      </c>
      <c r="G327" s="146">
        <v>31899.94</v>
      </c>
      <c r="H327" s="162">
        <v>0</v>
      </c>
      <c r="I327" s="68">
        <f t="shared" si="13"/>
        <v>99.99746087474432</v>
      </c>
      <c r="J327" s="163">
        <v>0</v>
      </c>
    </row>
    <row r="328" spans="1:10" ht="18.75" customHeight="1">
      <c r="A328" s="57"/>
      <c r="B328" s="57"/>
      <c r="C328" s="148">
        <v>4309</v>
      </c>
      <c r="D328" s="72" t="s">
        <v>161</v>
      </c>
      <c r="E328" s="66">
        <v>1688.86</v>
      </c>
      <c r="F328" s="66">
        <v>0</v>
      </c>
      <c r="G328" s="146">
        <v>1688.83</v>
      </c>
      <c r="H328" s="162">
        <v>0</v>
      </c>
      <c r="I328" s="68">
        <f t="shared" si="13"/>
        <v>99.99822365382566</v>
      </c>
      <c r="J328" s="163">
        <v>0</v>
      </c>
    </row>
    <row r="329" spans="1:10" ht="24" customHeight="1">
      <c r="A329" s="102">
        <v>854</v>
      </c>
      <c r="B329" s="102"/>
      <c r="C329" s="169"/>
      <c r="D329" s="170" t="s">
        <v>144</v>
      </c>
      <c r="E329" s="104">
        <f>SUM(E330)</f>
        <v>80848</v>
      </c>
      <c r="F329" s="104">
        <f>SUM(F330)</f>
        <v>0</v>
      </c>
      <c r="G329" s="56">
        <f>G330</f>
        <v>80848</v>
      </c>
      <c r="H329" s="156">
        <v>0</v>
      </c>
      <c r="I329" s="33">
        <f t="shared" si="13"/>
        <v>100</v>
      </c>
      <c r="J329" s="34">
        <v>0</v>
      </c>
    </row>
    <row r="330" spans="1:10" ht="21" customHeight="1">
      <c r="A330" s="105"/>
      <c r="B330" s="105">
        <v>85415</v>
      </c>
      <c r="C330" s="171"/>
      <c r="D330" s="112" t="s">
        <v>145</v>
      </c>
      <c r="E330" s="107">
        <f>SUM(E331:E332)</f>
        <v>80848</v>
      </c>
      <c r="F330" s="107">
        <f>SUM(F331:F331)</f>
        <v>0</v>
      </c>
      <c r="G330" s="158">
        <f>G331+G332</f>
        <v>80848</v>
      </c>
      <c r="H330" s="162">
        <v>0</v>
      </c>
      <c r="I330" s="68">
        <f t="shared" si="13"/>
        <v>100</v>
      </c>
      <c r="J330" s="163">
        <v>0</v>
      </c>
    </row>
    <row r="331" spans="1:10" ht="24" customHeight="1">
      <c r="A331" s="109"/>
      <c r="B331" s="111"/>
      <c r="C331" s="161" t="s">
        <v>261</v>
      </c>
      <c r="D331" s="110" t="s">
        <v>262</v>
      </c>
      <c r="E331" s="66">
        <v>57068</v>
      </c>
      <c r="F331" s="108">
        <v>0</v>
      </c>
      <c r="G331" s="146">
        <v>57068</v>
      </c>
      <c r="H331" s="162">
        <v>0</v>
      </c>
      <c r="I331" s="68">
        <f t="shared" si="13"/>
        <v>100</v>
      </c>
      <c r="J331" s="163">
        <v>0</v>
      </c>
    </row>
    <row r="332" spans="1:10" ht="24" customHeight="1">
      <c r="A332" s="109"/>
      <c r="B332" s="111"/>
      <c r="C332" s="161" t="s">
        <v>302</v>
      </c>
      <c r="D332" s="110" t="s">
        <v>145</v>
      </c>
      <c r="E332" s="66">
        <v>23780</v>
      </c>
      <c r="F332" s="108">
        <v>0</v>
      </c>
      <c r="G332" s="146">
        <v>23780</v>
      </c>
      <c r="H332" s="162">
        <v>0</v>
      </c>
      <c r="I332" s="68">
        <v>100</v>
      </c>
      <c r="J332" s="163">
        <v>0</v>
      </c>
    </row>
    <row r="333" spans="1:10" s="28" customFormat="1" ht="24" customHeight="1">
      <c r="A333" s="116" t="s">
        <v>146</v>
      </c>
      <c r="B333" s="116"/>
      <c r="C333" s="201"/>
      <c r="D333" s="170" t="s">
        <v>147</v>
      </c>
      <c r="E333" s="55">
        <f>SUM(E336,E349,E357,E334,E355)</f>
        <v>337341</v>
      </c>
      <c r="F333" s="55">
        <f>SUM(F336,F349,F357)</f>
        <v>136800</v>
      </c>
      <c r="G333" s="56">
        <f>G334+G336+G349+G357+G355</f>
        <v>265936.49</v>
      </c>
      <c r="H333" s="156">
        <f>H349+H357</f>
        <v>135870</v>
      </c>
      <c r="I333" s="33">
        <f t="shared" si="13"/>
        <v>78.8331362034262</v>
      </c>
      <c r="J333" s="34">
        <f>H333/F333*100</f>
        <v>99.3201754385965</v>
      </c>
    </row>
    <row r="334" spans="1:10" ht="24" customHeight="1">
      <c r="A334" s="109"/>
      <c r="B334" s="111" t="s">
        <v>148</v>
      </c>
      <c r="C334" s="161"/>
      <c r="D334" s="112" t="s">
        <v>149</v>
      </c>
      <c r="E334" s="60">
        <f>E335</f>
        <v>20800</v>
      </c>
      <c r="F334" s="107">
        <f>F335</f>
        <v>0</v>
      </c>
      <c r="G334" s="158">
        <f>G335</f>
        <v>17510.21</v>
      </c>
      <c r="H334" s="159">
        <f>H335</f>
        <v>0</v>
      </c>
      <c r="I334" s="62">
        <f t="shared" si="13"/>
        <v>84.18370192307691</v>
      </c>
      <c r="J334" s="160">
        <v>0</v>
      </c>
    </row>
    <row r="335" spans="1:10" ht="24" customHeight="1">
      <c r="A335" s="109"/>
      <c r="B335" s="111"/>
      <c r="C335" s="161" t="s">
        <v>180</v>
      </c>
      <c r="D335" s="110" t="s">
        <v>161</v>
      </c>
      <c r="E335" s="66">
        <v>20800</v>
      </c>
      <c r="F335" s="108">
        <v>0</v>
      </c>
      <c r="G335" s="146">
        <v>17510.21</v>
      </c>
      <c r="H335" s="162">
        <v>0</v>
      </c>
      <c r="I335" s="68">
        <f t="shared" si="13"/>
        <v>84.18370192307691</v>
      </c>
      <c r="J335" s="163">
        <v>0</v>
      </c>
    </row>
    <row r="336" spans="1:10" ht="24" customHeight="1">
      <c r="A336" s="109"/>
      <c r="B336" s="111" t="s">
        <v>263</v>
      </c>
      <c r="C336" s="161"/>
      <c r="D336" s="112" t="s">
        <v>264</v>
      </c>
      <c r="E336" s="60">
        <f>E337+E338+E339+E340+E341+E344+E346+E348+E342+E343+E345+E347</f>
        <v>69441</v>
      </c>
      <c r="F336" s="60">
        <f>F337+F338+F339+F340+F341+F344+F346+F348</f>
        <v>0</v>
      </c>
      <c r="G336" s="158">
        <f>G337+G338+G339+G340+G341+G342+G344+G346+G348+G343+G345+G347</f>
        <v>52404.530000000006</v>
      </c>
      <c r="H336" s="159">
        <v>0</v>
      </c>
      <c r="I336" s="62">
        <f t="shared" si="13"/>
        <v>75.46626632680982</v>
      </c>
      <c r="J336" s="160">
        <v>0</v>
      </c>
    </row>
    <row r="337" spans="1:10" ht="24" customHeight="1">
      <c r="A337" s="109"/>
      <c r="B337" s="111"/>
      <c r="C337" s="148">
        <v>3020</v>
      </c>
      <c r="D337" s="72" t="s">
        <v>254</v>
      </c>
      <c r="E337" s="66">
        <v>300</v>
      </c>
      <c r="F337" s="66">
        <v>0</v>
      </c>
      <c r="G337" s="146">
        <v>206.97</v>
      </c>
      <c r="H337" s="162">
        <v>0</v>
      </c>
      <c r="I337" s="68">
        <f t="shared" si="13"/>
        <v>68.99</v>
      </c>
      <c r="J337" s="163">
        <v>0</v>
      </c>
    </row>
    <row r="338" spans="1:10" ht="24" customHeight="1">
      <c r="A338" s="109"/>
      <c r="B338" s="111"/>
      <c r="C338" s="148">
        <v>4010</v>
      </c>
      <c r="D338" s="72" t="s">
        <v>255</v>
      </c>
      <c r="E338" s="66">
        <v>32545</v>
      </c>
      <c r="F338" s="66">
        <v>0</v>
      </c>
      <c r="G338" s="146">
        <v>30700.13</v>
      </c>
      <c r="H338" s="162">
        <v>0</v>
      </c>
      <c r="I338" s="68">
        <f t="shared" si="13"/>
        <v>94.33132585650638</v>
      </c>
      <c r="J338" s="163">
        <v>0</v>
      </c>
    </row>
    <row r="339" spans="1:10" ht="24" customHeight="1">
      <c r="A339" s="109"/>
      <c r="B339" s="111"/>
      <c r="C339" s="148">
        <v>4040</v>
      </c>
      <c r="D339" s="72" t="s">
        <v>167</v>
      </c>
      <c r="E339" s="66">
        <v>2500</v>
      </c>
      <c r="F339" s="66">
        <v>0</v>
      </c>
      <c r="G339" s="146">
        <v>2437.5</v>
      </c>
      <c r="H339" s="162">
        <v>0</v>
      </c>
      <c r="I339" s="68">
        <f t="shared" si="13"/>
        <v>97.5</v>
      </c>
      <c r="J339" s="163">
        <v>0</v>
      </c>
    </row>
    <row r="340" spans="1:10" ht="24" customHeight="1">
      <c r="A340" s="109"/>
      <c r="B340" s="111"/>
      <c r="C340" s="148">
        <v>4110</v>
      </c>
      <c r="D340" s="72" t="s">
        <v>168</v>
      </c>
      <c r="E340" s="66">
        <v>6000</v>
      </c>
      <c r="F340" s="66">
        <v>0</v>
      </c>
      <c r="G340" s="146">
        <v>4861.83</v>
      </c>
      <c r="H340" s="162">
        <v>0</v>
      </c>
      <c r="I340" s="68">
        <f t="shared" si="13"/>
        <v>81.03049999999999</v>
      </c>
      <c r="J340" s="163">
        <v>0</v>
      </c>
    </row>
    <row r="341" spans="1:10" ht="24" customHeight="1">
      <c r="A341" s="109"/>
      <c r="B341" s="111"/>
      <c r="C341" s="148">
        <v>4120</v>
      </c>
      <c r="D341" s="72" t="s">
        <v>169</v>
      </c>
      <c r="E341" s="66">
        <v>1000</v>
      </c>
      <c r="F341" s="66">
        <v>0</v>
      </c>
      <c r="G341" s="146">
        <v>788.85</v>
      </c>
      <c r="H341" s="162">
        <v>0</v>
      </c>
      <c r="I341" s="68">
        <f t="shared" si="13"/>
        <v>78.885</v>
      </c>
      <c r="J341" s="163">
        <v>0</v>
      </c>
    </row>
    <row r="342" spans="1:10" ht="24" customHeight="1">
      <c r="A342" s="109"/>
      <c r="B342" s="111"/>
      <c r="C342" s="148">
        <v>4140</v>
      </c>
      <c r="D342" s="72" t="s">
        <v>169</v>
      </c>
      <c r="E342" s="66">
        <v>1500</v>
      </c>
      <c r="F342" s="66">
        <v>0</v>
      </c>
      <c r="G342" s="146">
        <v>990.84</v>
      </c>
      <c r="H342" s="162">
        <v>0</v>
      </c>
      <c r="I342" s="68">
        <f t="shared" si="13"/>
        <v>66.056</v>
      </c>
      <c r="J342" s="163">
        <v>0</v>
      </c>
    </row>
    <row r="343" spans="1:10" ht="24" customHeight="1">
      <c r="A343" s="109"/>
      <c r="B343" s="111"/>
      <c r="C343" s="148">
        <v>4170</v>
      </c>
      <c r="D343" s="72" t="s">
        <v>171</v>
      </c>
      <c r="E343" s="66">
        <v>2600</v>
      </c>
      <c r="F343" s="66">
        <v>0</v>
      </c>
      <c r="G343" s="146">
        <v>0</v>
      </c>
      <c r="H343" s="162">
        <v>0</v>
      </c>
      <c r="I343" s="68">
        <v>0</v>
      </c>
      <c r="J343" s="163">
        <v>0</v>
      </c>
    </row>
    <row r="344" spans="1:10" ht="24" customHeight="1">
      <c r="A344" s="109"/>
      <c r="B344" s="111"/>
      <c r="C344" s="161" t="s">
        <v>178</v>
      </c>
      <c r="D344" s="110" t="s">
        <v>160</v>
      </c>
      <c r="E344" s="66">
        <v>15447</v>
      </c>
      <c r="F344" s="66">
        <v>0</v>
      </c>
      <c r="G344" s="146">
        <v>8158.65</v>
      </c>
      <c r="H344" s="162">
        <v>0</v>
      </c>
      <c r="I344" s="68">
        <f aca="true" t="shared" si="14" ref="I344:I353">G344/E344*100</f>
        <v>52.81705185472907</v>
      </c>
      <c r="J344" s="163">
        <v>0</v>
      </c>
    </row>
    <row r="345" spans="1:10" ht="24" customHeight="1">
      <c r="A345" s="109"/>
      <c r="B345" s="111"/>
      <c r="C345" s="161" t="s">
        <v>265</v>
      </c>
      <c r="D345" s="110"/>
      <c r="E345" s="66">
        <v>3000</v>
      </c>
      <c r="F345" s="66">
        <v>0</v>
      </c>
      <c r="G345" s="146">
        <v>1512.9</v>
      </c>
      <c r="H345" s="162">
        <v>0</v>
      </c>
      <c r="I345" s="68">
        <f t="shared" si="14"/>
        <v>50.43000000000001</v>
      </c>
      <c r="J345" s="163">
        <v>0</v>
      </c>
    </row>
    <row r="346" spans="1:10" ht="24" customHeight="1">
      <c r="A346" s="109"/>
      <c r="B346" s="111"/>
      <c r="C346" s="161" t="s">
        <v>180</v>
      </c>
      <c r="D346" s="110" t="s">
        <v>161</v>
      </c>
      <c r="E346" s="66">
        <v>1865</v>
      </c>
      <c r="F346" s="108">
        <v>0</v>
      </c>
      <c r="G346" s="146">
        <v>63</v>
      </c>
      <c r="H346" s="162">
        <v>0</v>
      </c>
      <c r="I346" s="68">
        <f t="shared" si="14"/>
        <v>3.3780160857908843</v>
      </c>
      <c r="J346" s="163">
        <v>0</v>
      </c>
    </row>
    <row r="347" spans="1:10" ht="24" customHeight="1">
      <c r="A347" s="109"/>
      <c r="B347" s="111"/>
      <c r="C347" s="161" t="s">
        <v>208</v>
      </c>
      <c r="D347" s="110" t="s">
        <v>162</v>
      </c>
      <c r="E347" s="66">
        <v>135</v>
      </c>
      <c r="F347" s="108">
        <v>0</v>
      </c>
      <c r="G347" s="146">
        <v>135</v>
      </c>
      <c r="H347" s="162">
        <v>0</v>
      </c>
      <c r="I347" s="68">
        <f t="shared" si="14"/>
        <v>100</v>
      </c>
      <c r="J347" s="163">
        <v>0</v>
      </c>
    </row>
    <row r="348" spans="1:10" ht="24" customHeight="1">
      <c r="A348" s="109"/>
      <c r="B348" s="111"/>
      <c r="C348" s="161" t="s">
        <v>209</v>
      </c>
      <c r="D348" s="65" t="s">
        <v>176</v>
      </c>
      <c r="E348" s="66">
        <v>2549</v>
      </c>
      <c r="F348" s="108">
        <v>0</v>
      </c>
      <c r="G348" s="146">
        <v>2548.86</v>
      </c>
      <c r="H348" s="162">
        <v>0</v>
      </c>
      <c r="I348" s="68">
        <f t="shared" si="14"/>
        <v>99.99450765005885</v>
      </c>
      <c r="J348" s="163">
        <v>0</v>
      </c>
    </row>
    <row r="349" spans="1:10" ht="24" customHeight="1">
      <c r="A349" s="109"/>
      <c r="B349" s="111" t="s">
        <v>266</v>
      </c>
      <c r="C349" s="161"/>
      <c r="D349" s="112" t="s">
        <v>267</v>
      </c>
      <c r="E349" s="60">
        <f>SUM(E350:E354)</f>
        <v>222000</v>
      </c>
      <c r="F349" s="60">
        <f>SUM(F351:F354)</f>
        <v>124800</v>
      </c>
      <c r="G349" s="158">
        <f>G350+G351+G352+G354+G353</f>
        <v>172852.87</v>
      </c>
      <c r="H349" s="159">
        <f>H350+H351+H352+H354</f>
        <v>124800</v>
      </c>
      <c r="I349" s="62">
        <f t="shared" si="14"/>
        <v>77.86165315315316</v>
      </c>
      <c r="J349" s="160">
        <f>H349/F349*100</f>
        <v>100</v>
      </c>
    </row>
    <row r="350" spans="1:10" ht="24" customHeight="1">
      <c r="A350" s="109"/>
      <c r="B350" s="111"/>
      <c r="C350" s="161" t="s">
        <v>178</v>
      </c>
      <c r="D350" s="110" t="s">
        <v>160</v>
      </c>
      <c r="E350" s="66">
        <v>1000</v>
      </c>
      <c r="F350" s="66">
        <v>0</v>
      </c>
      <c r="G350" s="146">
        <v>615</v>
      </c>
      <c r="H350" s="162">
        <v>0</v>
      </c>
      <c r="I350" s="68">
        <f t="shared" si="14"/>
        <v>61.5</v>
      </c>
      <c r="J350" s="163">
        <v>0</v>
      </c>
    </row>
    <row r="351" spans="1:10" ht="24" customHeight="1">
      <c r="A351" s="109"/>
      <c r="B351" s="111"/>
      <c r="C351" s="161" t="s">
        <v>205</v>
      </c>
      <c r="D351" s="110" t="s">
        <v>172</v>
      </c>
      <c r="E351" s="66">
        <v>199850</v>
      </c>
      <c r="F351" s="108">
        <v>0</v>
      </c>
      <c r="G351" s="146">
        <v>155019.04</v>
      </c>
      <c r="H351" s="162">
        <v>0</v>
      </c>
      <c r="I351" s="68">
        <f t="shared" si="14"/>
        <v>77.56769577182887</v>
      </c>
      <c r="J351" s="163">
        <v>0</v>
      </c>
    </row>
    <row r="352" spans="1:10" ht="24" customHeight="1">
      <c r="A352" s="109"/>
      <c r="B352" s="111"/>
      <c r="C352" s="161" t="s">
        <v>179</v>
      </c>
      <c r="D352" s="110" t="s">
        <v>173</v>
      </c>
      <c r="E352" s="66">
        <v>21000</v>
      </c>
      <c r="F352" s="108">
        <v>0</v>
      </c>
      <c r="G352" s="146">
        <v>17081.96</v>
      </c>
      <c r="H352" s="162">
        <v>0</v>
      </c>
      <c r="I352" s="68">
        <f t="shared" si="14"/>
        <v>81.34266666666666</v>
      </c>
      <c r="J352" s="163">
        <v>0</v>
      </c>
    </row>
    <row r="353" spans="1:10" ht="24" customHeight="1">
      <c r="A353" s="109"/>
      <c r="B353" s="111"/>
      <c r="C353" s="161" t="s">
        <v>180</v>
      </c>
      <c r="D353" s="110" t="s">
        <v>161</v>
      </c>
      <c r="E353" s="66">
        <v>150</v>
      </c>
      <c r="F353" s="108">
        <v>0</v>
      </c>
      <c r="G353" s="146">
        <v>136.87</v>
      </c>
      <c r="H353" s="162">
        <v>0</v>
      </c>
      <c r="I353" s="68">
        <f t="shared" si="14"/>
        <v>91.24666666666667</v>
      </c>
      <c r="J353" s="163">
        <v>0</v>
      </c>
    </row>
    <row r="354" spans="1:10" ht="24.75" customHeight="1">
      <c r="A354" s="109"/>
      <c r="B354" s="111"/>
      <c r="C354" s="161" t="s">
        <v>268</v>
      </c>
      <c r="D354" s="110" t="s">
        <v>156</v>
      </c>
      <c r="E354" s="66">
        <v>0</v>
      </c>
      <c r="F354" s="108">
        <v>124800</v>
      </c>
      <c r="G354" s="146">
        <v>0</v>
      </c>
      <c r="H354" s="162">
        <v>124800</v>
      </c>
      <c r="I354" s="68">
        <v>0</v>
      </c>
      <c r="J354" s="163">
        <f>H354/F354*100</f>
        <v>100</v>
      </c>
    </row>
    <row r="355" spans="1:10" ht="42" customHeight="1">
      <c r="A355" s="109"/>
      <c r="B355" s="111" t="s">
        <v>150</v>
      </c>
      <c r="C355" s="161"/>
      <c r="D355" s="112" t="s">
        <v>151</v>
      </c>
      <c r="E355" s="60">
        <v>2500</v>
      </c>
      <c r="F355" s="107">
        <v>0</v>
      </c>
      <c r="G355" s="158">
        <v>2491.9</v>
      </c>
      <c r="H355" s="159">
        <v>0</v>
      </c>
      <c r="I355" s="62">
        <f aca="true" t="shared" si="15" ref="I355:I360">G355/E355*100</f>
        <v>99.67600000000002</v>
      </c>
      <c r="J355" s="160">
        <v>0</v>
      </c>
    </row>
    <row r="356" spans="1:10" ht="24" customHeight="1">
      <c r="A356" s="109"/>
      <c r="B356" s="111"/>
      <c r="C356" s="161" t="s">
        <v>180</v>
      </c>
      <c r="D356" s="110" t="s">
        <v>161</v>
      </c>
      <c r="E356" s="66">
        <v>2500</v>
      </c>
      <c r="F356" s="108">
        <v>0</v>
      </c>
      <c r="G356" s="146">
        <v>2491.9</v>
      </c>
      <c r="H356" s="162">
        <v>0</v>
      </c>
      <c r="I356" s="68">
        <f t="shared" si="15"/>
        <v>99.67600000000002</v>
      </c>
      <c r="J356" s="163">
        <v>0</v>
      </c>
    </row>
    <row r="357" spans="1:10" ht="24" customHeight="1">
      <c r="A357" s="111"/>
      <c r="B357" s="111" t="s">
        <v>269</v>
      </c>
      <c r="C357" s="161"/>
      <c r="D357" s="112" t="s">
        <v>21</v>
      </c>
      <c r="E357" s="60">
        <f>E358+E359+E360</f>
        <v>22600</v>
      </c>
      <c r="F357" s="60">
        <f>SUM(F360:F361)</f>
        <v>12000</v>
      </c>
      <c r="G357" s="158">
        <f>G358+G359+G360</f>
        <v>20676.98</v>
      </c>
      <c r="H357" s="159">
        <f>H361</f>
        <v>11070</v>
      </c>
      <c r="I357" s="62">
        <f t="shared" si="15"/>
        <v>91.49106194690265</v>
      </c>
      <c r="J357" s="160">
        <v>0</v>
      </c>
    </row>
    <row r="358" spans="1:10" ht="48.75" customHeight="1">
      <c r="A358" s="111"/>
      <c r="B358" s="111"/>
      <c r="C358" s="161" t="s">
        <v>270</v>
      </c>
      <c r="D358" s="110" t="s">
        <v>271</v>
      </c>
      <c r="E358" s="66">
        <v>6720</v>
      </c>
      <c r="F358" s="66">
        <v>0</v>
      </c>
      <c r="G358" s="146">
        <v>6720</v>
      </c>
      <c r="H358" s="168">
        <v>0</v>
      </c>
      <c r="I358" s="68">
        <f t="shared" si="15"/>
        <v>100</v>
      </c>
      <c r="J358" s="187">
        <v>0</v>
      </c>
    </row>
    <row r="359" spans="1:10" ht="24" customHeight="1">
      <c r="A359" s="111"/>
      <c r="B359" s="111"/>
      <c r="C359" s="161" t="s">
        <v>178</v>
      </c>
      <c r="D359" s="110" t="s">
        <v>160</v>
      </c>
      <c r="E359" s="66">
        <v>880</v>
      </c>
      <c r="F359" s="66">
        <v>0</v>
      </c>
      <c r="G359" s="146">
        <v>303.68</v>
      </c>
      <c r="H359" s="168">
        <v>0</v>
      </c>
      <c r="I359" s="68">
        <f t="shared" si="15"/>
        <v>34.509090909090915</v>
      </c>
      <c r="J359" s="163">
        <v>0</v>
      </c>
    </row>
    <row r="360" spans="1:10" ht="24" customHeight="1">
      <c r="A360" s="109"/>
      <c r="B360" s="111"/>
      <c r="C360" s="161" t="s">
        <v>180</v>
      </c>
      <c r="D360" s="110" t="s">
        <v>161</v>
      </c>
      <c r="E360" s="66">
        <v>15000</v>
      </c>
      <c r="F360" s="108">
        <v>0</v>
      </c>
      <c r="G360" s="146">
        <v>13653.3</v>
      </c>
      <c r="H360" s="162">
        <v>0</v>
      </c>
      <c r="I360" s="68">
        <f t="shared" si="15"/>
        <v>91.02199999999999</v>
      </c>
      <c r="J360" s="163">
        <v>0</v>
      </c>
    </row>
    <row r="361" spans="1:10" ht="24" customHeight="1">
      <c r="A361" s="109"/>
      <c r="B361" s="111"/>
      <c r="C361" s="161" t="s">
        <v>272</v>
      </c>
      <c r="D361" s="110" t="s">
        <v>273</v>
      </c>
      <c r="E361" s="66">
        <v>0</v>
      </c>
      <c r="F361" s="108">
        <v>12000</v>
      </c>
      <c r="G361" s="146">
        <v>0</v>
      </c>
      <c r="H361" s="162">
        <v>11070</v>
      </c>
      <c r="I361" s="68">
        <v>0</v>
      </c>
      <c r="J361" s="163">
        <f>H361/F361*100</f>
        <v>92.25</v>
      </c>
    </row>
    <row r="362" spans="1:10" ht="24" customHeight="1">
      <c r="A362" s="102">
        <v>921</v>
      </c>
      <c r="B362" s="102"/>
      <c r="C362" s="169"/>
      <c r="D362" s="170" t="s">
        <v>274</v>
      </c>
      <c r="E362" s="104">
        <f>E363+E366</f>
        <v>144000</v>
      </c>
      <c r="F362" s="104">
        <f>F368</f>
        <v>2500</v>
      </c>
      <c r="G362" s="56">
        <f>G363+G366+G368</f>
        <v>140000</v>
      </c>
      <c r="H362" s="156">
        <f>H368</f>
        <v>2499.06</v>
      </c>
      <c r="I362" s="33">
        <f>G362/E362*100</f>
        <v>97.22222222222221</v>
      </c>
      <c r="J362" s="34">
        <f>H362/F362*100</f>
        <v>99.9624</v>
      </c>
    </row>
    <row r="363" spans="1:10" ht="24" customHeight="1">
      <c r="A363" s="191"/>
      <c r="B363" s="191">
        <v>92105</v>
      </c>
      <c r="C363" s="192"/>
      <c r="D363" s="193" t="s">
        <v>275</v>
      </c>
      <c r="E363" s="120">
        <f>E365+E364</f>
        <v>4000</v>
      </c>
      <c r="F363" s="120">
        <f>F365</f>
        <v>0</v>
      </c>
      <c r="G363" s="158">
        <f>G365+G364</f>
        <v>0</v>
      </c>
      <c r="H363" s="159">
        <f>H365</f>
        <v>0</v>
      </c>
      <c r="I363" s="62">
        <f>G363/E363*100</f>
        <v>0</v>
      </c>
      <c r="J363" s="160">
        <v>0</v>
      </c>
    </row>
    <row r="364" spans="1:10" ht="24" customHeight="1">
      <c r="A364" s="191"/>
      <c r="B364" s="191"/>
      <c r="C364" s="196">
        <v>4210</v>
      </c>
      <c r="D364" s="110" t="s">
        <v>160</v>
      </c>
      <c r="E364" s="122">
        <v>2000</v>
      </c>
      <c r="F364" s="122">
        <v>0</v>
      </c>
      <c r="G364" s="146">
        <v>0</v>
      </c>
      <c r="H364" s="168">
        <v>0</v>
      </c>
      <c r="I364" s="68">
        <v>0</v>
      </c>
      <c r="J364" s="187">
        <v>0</v>
      </c>
    </row>
    <row r="365" spans="1:10" ht="24" customHeight="1">
      <c r="A365" s="191"/>
      <c r="B365" s="191"/>
      <c r="C365" s="196">
        <v>4300</v>
      </c>
      <c r="D365" s="110" t="s">
        <v>161</v>
      </c>
      <c r="E365" s="122">
        <v>2000</v>
      </c>
      <c r="F365" s="122">
        <v>0</v>
      </c>
      <c r="G365" s="146">
        <v>0</v>
      </c>
      <c r="H365" s="162">
        <v>0</v>
      </c>
      <c r="I365" s="68">
        <f>G365/E365*100</f>
        <v>0</v>
      </c>
      <c r="J365" s="163">
        <v>0</v>
      </c>
    </row>
    <row r="366" spans="1:10" ht="24" customHeight="1">
      <c r="A366" s="105"/>
      <c r="B366" s="105">
        <v>92116</v>
      </c>
      <c r="C366" s="171"/>
      <c r="D366" s="112" t="s">
        <v>276</v>
      </c>
      <c r="E366" s="107">
        <f>SUM(E367:E367)</f>
        <v>140000</v>
      </c>
      <c r="F366" s="107">
        <f>SUM(F367:F367)</f>
        <v>0</v>
      </c>
      <c r="G366" s="158">
        <f>G367</f>
        <v>140000</v>
      </c>
      <c r="H366" s="159">
        <v>0</v>
      </c>
      <c r="I366" s="62">
        <f>G366/E366*100</f>
        <v>100</v>
      </c>
      <c r="J366" s="160">
        <v>0</v>
      </c>
    </row>
    <row r="367" spans="1:10" ht="31.5" customHeight="1">
      <c r="A367" s="109"/>
      <c r="B367" s="111"/>
      <c r="C367" s="202" t="s">
        <v>277</v>
      </c>
      <c r="D367" s="110" t="s">
        <v>278</v>
      </c>
      <c r="E367" s="66">
        <v>140000</v>
      </c>
      <c r="F367" s="108">
        <v>0</v>
      </c>
      <c r="G367" s="146">
        <v>140000</v>
      </c>
      <c r="H367" s="162">
        <v>0</v>
      </c>
      <c r="I367" s="68">
        <f>G367/E367*100</f>
        <v>100</v>
      </c>
      <c r="J367" s="163">
        <v>0</v>
      </c>
    </row>
    <row r="368" spans="1:10" ht="31.5" customHeight="1">
      <c r="A368" s="109"/>
      <c r="B368" s="111" t="s">
        <v>279</v>
      </c>
      <c r="C368" s="202"/>
      <c r="D368" s="112" t="s">
        <v>21</v>
      </c>
      <c r="E368" s="60">
        <f>E369</f>
        <v>0</v>
      </c>
      <c r="F368" s="107">
        <f>F369</f>
        <v>2500</v>
      </c>
      <c r="G368" s="158">
        <f>G369</f>
        <v>0</v>
      </c>
      <c r="H368" s="159">
        <f>H369</f>
        <v>2499.06</v>
      </c>
      <c r="I368" s="62">
        <v>0</v>
      </c>
      <c r="J368" s="160">
        <v>100</v>
      </c>
    </row>
    <row r="369" spans="1:10" ht="31.5" customHeight="1">
      <c r="A369" s="109"/>
      <c r="B369" s="111"/>
      <c r="C369" s="202" t="s">
        <v>268</v>
      </c>
      <c r="D369" s="110" t="s">
        <v>156</v>
      </c>
      <c r="E369" s="66">
        <v>0</v>
      </c>
      <c r="F369" s="108">
        <v>2500</v>
      </c>
      <c r="G369" s="146">
        <v>0</v>
      </c>
      <c r="H369" s="162">
        <v>2499.06</v>
      </c>
      <c r="I369" s="68">
        <v>0</v>
      </c>
      <c r="J369" s="163">
        <f>H369/F369*100</f>
        <v>99.9624</v>
      </c>
    </row>
    <row r="370" spans="1:10" ht="24" customHeight="1">
      <c r="A370" s="102">
        <v>926</v>
      </c>
      <c r="B370" s="102"/>
      <c r="C370" s="169"/>
      <c r="D370" s="170" t="s">
        <v>280</v>
      </c>
      <c r="E370" s="104">
        <f>SUM(E374,E371)</f>
        <v>21000</v>
      </c>
      <c r="F370" s="104">
        <f>SUM(F374,F371)</f>
        <v>0</v>
      </c>
      <c r="G370" s="104">
        <f>SUM(G374,G371)</f>
        <v>20990</v>
      </c>
      <c r="H370" s="104">
        <f>SUM(H374,H371)</f>
        <v>0</v>
      </c>
      <c r="I370" s="33">
        <f aca="true" t="shared" si="16" ref="I370:I377">G370/E370*100</f>
        <v>99.95238095238095</v>
      </c>
      <c r="J370" s="34">
        <v>0</v>
      </c>
    </row>
    <row r="371" spans="1:10" ht="24" customHeight="1">
      <c r="A371" s="191"/>
      <c r="B371" s="191">
        <v>92605</v>
      </c>
      <c r="C371" s="192"/>
      <c r="D371" s="193" t="s">
        <v>281</v>
      </c>
      <c r="E371" s="120">
        <f>E372+E373</f>
        <v>11000</v>
      </c>
      <c r="F371" s="120">
        <v>0</v>
      </c>
      <c r="G371" s="158">
        <f>G372+G373</f>
        <v>10990</v>
      </c>
      <c r="H371" s="194">
        <v>0</v>
      </c>
      <c r="I371" s="62">
        <f t="shared" si="16"/>
        <v>99.90909090909092</v>
      </c>
      <c r="J371" s="195">
        <v>0</v>
      </c>
    </row>
    <row r="372" spans="1:10" ht="24" customHeight="1">
      <c r="A372" s="191"/>
      <c r="B372" s="191"/>
      <c r="C372" s="196">
        <v>4270</v>
      </c>
      <c r="D372" s="197" t="s">
        <v>173</v>
      </c>
      <c r="E372" s="122">
        <v>10000</v>
      </c>
      <c r="F372" s="122">
        <v>0</v>
      </c>
      <c r="G372" s="146">
        <v>10000</v>
      </c>
      <c r="H372" s="198">
        <v>0</v>
      </c>
      <c r="I372" s="68">
        <f t="shared" si="16"/>
        <v>100</v>
      </c>
      <c r="J372" s="199">
        <v>0</v>
      </c>
    </row>
    <row r="373" spans="1:10" ht="24" customHeight="1">
      <c r="A373" s="191"/>
      <c r="B373" s="191"/>
      <c r="C373" s="196">
        <v>4300</v>
      </c>
      <c r="D373" s="110" t="s">
        <v>161</v>
      </c>
      <c r="E373" s="122">
        <v>1000</v>
      </c>
      <c r="F373" s="122">
        <v>0</v>
      </c>
      <c r="G373" s="146">
        <v>990</v>
      </c>
      <c r="H373" s="198">
        <v>0</v>
      </c>
      <c r="I373" s="68">
        <f t="shared" si="16"/>
        <v>99</v>
      </c>
      <c r="J373" s="199">
        <v>0</v>
      </c>
    </row>
    <row r="374" spans="1:10" ht="24" customHeight="1">
      <c r="A374" s="109"/>
      <c r="B374" s="111" t="s">
        <v>282</v>
      </c>
      <c r="C374" s="203"/>
      <c r="D374" s="90" t="s">
        <v>21</v>
      </c>
      <c r="E374" s="60">
        <f>E375</f>
        <v>10000</v>
      </c>
      <c r="F374" s="60">
        <f>SUM()</f>
        <v>0</v>
      </c>
      <c r="G374" s="158">
        <f>G375</f>
        <v>10000</v>
      </c>
      <c r="H374" s="159">
        <v>0</v>
      </c>
      <c r="I374" s="62">
        <f t="shared" si="16"/>
        <v>100</v>
      </c>
      <c r="J374" s="160">
        <v>0</v>
      </c>
    </row>
    <row r="375" spans="1:10" ht="42" customHeight="1">
      <c r="A375" s="109"/>
      <c r="B375" s="111"/>
      <c r="C375" s="202" t="s">
        <v>283</v>
      </c>
      <c r="D375" s="175" t="s">
        <v>242</v>
      </c>
      <c r="E375" s="66">
        <v>10000</v>
      </c>
      <c r="F375" s="66">
        <v>0</v>
      </c>
      <c r="G375" s="146">
        <v>10000</v>
      </c>
      <c r="H375" s="162">
        <v>0</v>
      </c>
      <c r="I375" s="68">
        <f t="shared" si="16"/>
        <v>100</v>
      </c>
      <c r="J375" s="163">
        <v>0</v>
      </c>
    </row>
    <row r="376" spans="1:10" s="29" customFormat="1" ht="24" customHeight="1">
      <c r="A376" s="36" t="s">
        <v>284</v>
      </c>
      <c r="B376" s="36"/>
      <c r="C376" s="36"/>
      <c r="D376" s="36"/>
      <c r="E376" s="32">
        <f>SUM(E7,E38,E45,E51,E98,E109,E139,E146,E149,E152,E248,E259,E329,E333,E362,E370,E312,E20,E17)</f>
        <v>14581415.14</v>
      </c>
      <c r="F376" s="32">
        <f>SUM(F7,F38,F45,F51,F98,F109,F139,F146,F149,F152,F248,F259,F329,F333,F362,F370,F17)</f>
        <v>1839615</v>
      </c>
      <c r="G376" s="32">
        <f>SUM(G7,G38,G45,G51,G98,G109,G139,G146,G149,G152,G248,G259,G329,G333,G362,G370,G312,G20,G17)</f>
        <v>13728640.889999999</v>
      </c>
      <c r="H376" s="32">
        <f>SUM(H7,H38,H45,H51,H98,H109,H139,H146,H149,H152,H248,H259,H329,H333,H362,H370,H17)</f>
        <v>490920.02999999997</v>
      </c>
      <c r="I376" s="33">
        <f t="shared" si="16"/>
        <v>94.15163588847658</v>
      </c>
      <c r="J376" s="34">
        <f>H376/F376*100</f>
        <v>26.686020172699177</v>
      </c>
    </row>
    <row r="377" spans="1:10" ht="15.75">
      <c r="A377" s="36"/>
      <c r="B377" s="36"/>
      <c r="C377" s="36"/>
      <c r="D377" s="36"/>
      <c r="E377" s="37">
        <f>E376+F376</f>
        <v>16421030.14</v>
      </c>
      <c r="F377" s="37"/>
      <c r="G377" s="38">
        <f>G376+H376</f>
        <v>14219560.919999998</v>
      </c>
      <c r="H377" s="38"/>
      <c r="I377" s="39">
        <f t="shared" si="16"/>
        <v>86.59359856701413</v>
      </c>
      <c r="J377" s="39"/>
    </row>
    <row r="378" spans="1:5" ht="12.75">
      <c r="A378" s="30"/>
      <c r="B378" s="30"/>
      <c r="C378" s="30"/>
      <c r="D378" s="30"/>
      <c r="E378" s="31"/>
    </row>
    <row r="379" spans="1:5" ht="12.75">
      <c r="A379" s="30"/>
      <c r="B379" s="30"/>
      <c r="C379" s="30"/>
      <c r="D379" s="30"/>
      <c r="E379" s="31"/>
    </row>
    <row r="380" spans="1:5" ht="12.75">
      <c r="A380" s="30"/>
      <c r="B380" s="30"/>
      <c r="C380" s="30"/>
      <c r="D380" s="30"/>
      <c r="E380" s="31"/>
    </row>
    <row r="381" spans="1:5" ht="12.75">
      <c r="A381" s="30"/>
      <c r="B381" s="30"/>
      <c r="C381" s="30"/>
      <c r="D381" s="30"/>
      <c r="E381" s="31"/>
    </row>
    <row r="382" spans="1:5" ht="12.75">
      <c r="A382" s="30"/>
      <c r="B382" s="30"/>
      <c r="C382" s="30"/>
      <c r="D382" s="30"/>
      <c r="E382" s="31"/>
    </row>
    <row r="383" spans="1:5" ht="12.75">
      <c r="A383" s="30"/>
      <c r="B383" s="30"/>
      <c r="C383" s="30"/>
      <c r="D383" s="30"/>
      <c r="E383" s="31"/>
    </row>
    <row r="384" spans="1:5" ht="12.75">
      <c r="A384" s="30"/>
      <c r="B384" s="30"/>
      <c r="C384" s="30"/>
      <c r="D384" s="30"/>
      <c r="E384" s="31"/>
    </row>
    <row r="385" spans="1:5" ht="12.75">
      <c r="A385" s="30"/>
      <c r="B385" s="30"/>
      <c r="C385" s="30"/>
      <c r="D385" s="30"/>
      <c r="E385" s="31"/>
    </row>
    <row r="386" spans="1:5" ht="12.75">
      <c r="A386" s="30"/>
      <c r="B386" s="30"/>
      <c r="C386" s="30"/>
      <c r="D386" s="30"/>
      <c r="E386" s="31"/>
    </row>
    <row r="387" spans="1:5" ht="12.75">
      <c r="A387" s="30"/>
      <c r="B387" s="30"/>
      <c r="C387" s="30"/>
      <c r="D387" s="30"/>
      <c r="E387" s="31"/>
    </row>
    <row r="388" spans="1:5" ht="12.75">
      <c r="A388" s="30"/>
      <c r="B388" s="30"/>
      <c r="C388" s="30"/>
      <c r="D388" s="30"/>
      <c r="E388" s="31"/>
    </row>
    <row r="389" spans="1:5" ht="12.75">
      <c r="A389" s="30"/>
      <c r="B389" s="30"/>
      <c r="C389" s="30"/>
      <c r="D389" s="30"/>
      <c r="E389" s="31"/>
    </row>
    <row r="390" spans="1:5" ht="12.75">
      <c r="A390" s="30"/>
      <c r="B390" s="30"/>
      <c r="C390" s="30"/>
      <c r="D390" s="30"/>
      <c r="E390" s="31"/>
    </row>
    <row r="391" spans="1:5" ht="12.75">
      <c r="A391" s="30"/>
      <c r="B391" s="30"/>
      <c r="C391" s="30"/>
      <c r="D391" s="30"/>
      <c r="E391" s="31"/>
    </row>
    <row r="392" spans="1:5" ht="12.75">
      <c r="A392" s="30"/>
      <c r="B392" s="30"/>
      <c r="C392" s="30"/>
      <c r="D392" s="30"/>
      <c r="E392" s="31"/>
    </row>
    <row r="393" spans="1:5" ht="12.75">
      <c r="A393" s="30"/>
      <c r="B393" s="30"/>
      <c r="C393" s="30"/>
      <c r="D393" s="30"/>
      <c r="E393" s="31"/>
    </row>
    <row r="394" spans="1:5" ht="12.75">
      <c r="A394" s="30"/>
      <c r="B394" s="30"/>
      <c r="C394" s="30"/>
      <c r="D394" s="30"/>
      <c r="E394" s="31"/>
    </row>
    <row r="395" spans="1:5" ht="12.75">
      <c r="A395" s="30"/>
      <c r="B395" s="30"/>
      <c r="C395" s="30"/>
      <c r="D395" s="30"/>
      <c r="E395" s="31"/>
    </row>
    <row r="396" spans="1:5" ht="12.75">
      <c r="A396" s="30"/>
      <c r="B396" s="30"/>
      <c r="C396" s="30"/>
      <c r="D396" s="30"/>
      <c r="E396" s="31"/>
    </row>
    <row r="397" spans="1:5" ht="12.75">
      <c r="A397" s="30"/>
      <c r="B397" s="30"/>
      <c r="C397" s="30"/>
      <c r="D397" s="30"/>
      <c r="E397" s="31"/>
    </row>
    <row r="398" spans="1:5" ht="12.75">
      <c r="A398" s="30"/>
      <c r="B398" s="30"/>
      <c r="C398" s="30"/>
      <c r="D398" s="30"/>
      <c r="E398" s="31"/>
    </row>
    <row r="399" spans="1:5" ht="12.75">
      <c r="A399" s="30"/>
      <c r="B399" s="30"/>
      <c r="C399" s="30"/>
      <c r="D399" s="30"/>
      <c r="E399" s="31"/>
    </row>
    <row r="400" spans="1:5" ht="12.75">
      <c r="A400" s="30"/>
      <c r="B400" s="30"/>
      <c r="C400" s="30"/>
      <c r="D400" s="30"/>
      <c r="E400" s="31"/>
    </row>
    <row r="401" spans="1:5" ht="12.75">
      <c r="A401" s="30"/>
      <c r="B401" s="30"/>
      <c r="C401" s="30"/>
      <c r="D401" s="30"/>
      <c r="E401" s="31"/>
    </row>
    <row r="402" spans="1:5" ht="12.75">
      <c r="A402" s="30"/>
      <c r="B402" s="30"/>
      <c r="C402" s="30"/>
      <c r="D402" s="30"/>
      <c r="E402" s="31"/>
    </row>
    <row r="403" spans="1:5" ht="12.75">
      <c r="A403" s="30"/>
      <c r="B403" s="30"/>
      <c r="C403" s="30"/>
      <c r="D403" s="30"/>
      <c r="E403" s="31"/>
    </row>
    <row r="404" spans="1:5" ht="12.75">
      <c r="A404" s="30"/>
      <c r="B404" s="30"/>
      <c r="C404" s="30"/>
      <c r="D404" s="30"/>
      <c r="E404" s="31"/>
    </row>
    <row r="405" spans="1:5" ht="12.75">
      <c r="A405" s="30"/>
      <c r="B405" s="30"/>
      <c r="C405" s="30"/>
      <c r="D405" s="30"/>
      <c r="E405" s="31"/>
    </row>
    <row r="406" spans="1:5" ht="12.75">
      <c r="A406" s="30"/>
      <c r="B406" s="30"/>
      <c r="C406" s="30"/>
      <c r="D406" s="30"/>
      <c r="E406" s="31"/>
    </row>
    <row r="407" spans="1:5" ht="12.75">
      <c r="A407" s="30"/>
      <c r="B407" s="30"/>
      <c r="C407" s="30"/>
      <c r="D407" s="30"/>
      <c r="E407" s="31"/>
    </row>
    <row r="408" spans="1:5" ht="12.75">
      <c r="A408" s="30"/>
      <c r="B408" s="30"/>
      <c r="C408" s="30"/>
      <c r="D408" s="30"/>
      <c r="E408" s="31"/>
    </row>
    <row r="409" spans="1:5" ht="12.75">
      <c r="A409" s="30"/>
      <c r="B409" s="30"/>
      <c r="C409" s="30"/>
      <c r="D409" s="30"/>
      <c r="E409" s="31"/>
    </row>
    <row r="410" spans="1:5" ht="12.75">
      <c r="A410" s="30"/>
      <c r="B410" s="30"/>
      <c r="C410" s="30"/>
      <c r="D410" s="30"/>
      <c r="E410" s="31"/>
    </row>
    <row r="411" spans="1:5" ht="12.75">
      <c r="A411" s="30"/>
      <c r="B411" s="30"/>
      <c r="C411" s="30"/>
      <c r="D411" s="30"/>
      <c r="E411" s="31"/>
    </row>
    <row r="412" spans="1:5" ht="12.75">
      <c r="A412" s="30"/>
      <c r="B412" s="30"/>
      <c r="C412" s="30"/>
      <c r="D412" s="30"/>
      <c r="E412" s="31"/>
    </row>
    <row r="413" spans="1:5" ht="12.75">
      <c r="A413" s="30"/>
      <c r="B413" s="30"/>
      <c r="C413" s="30"/>
      <c r="D413" s="30"/>
      <c r="E413" s="31"/>
    </row>
    <row r="414" spans="1:5" ht="12.75">
      <c r="A414" s="30"/>
      <c r="B414" s="30"/>
      <c r="C414" s="30"/>
      <c r="D414" s="30"/>
      <c r="E414" s="31"/>
    </row>
    <row r="415" spans="1:5" ht="12.75">
      <c r="A415" s="30"/>
      <c r="B415" s="30"/>
      <c r="C415" s="30"/>
      <c r="D415" s="30"/>
      <c r="E415" s="31"/>
    </row>
    <row r="416" spans="1:5" ht="12.75">
      <c r="A416" s="30"/>
      <c r="B416" s="30"/>
      <c r="C416" s="30"/>
      <c r="D416" s="30"/>
      <c r="E416" s="31"/>
    </row>
    <row r="417" spans="1:5" ht="12.75">
      <c r="A417" s="30"/>
      <c r="B417" s="30"/>
      <c r="C417" s="30"/>
      <c r="D417" s="30"/>
      <c r="E417" s="31"/>
    </row>
    <row r="418" spans="1:5" ht="12.75">
      <c r="A418" s="30"/>
      <c r="B418" s="30"/>
      <c r="C418" s="30"/>
      <c r="D418" s="30"/>
      <c r="E418" s="31"/>
    </row>
    <row r="419" spans="1:5" ht="12.75">
      <c r="A419" s="30"/>
      <c r="B419" s="30"/>
      <c r="C419" s="30"/>
      <c r="D419" s="30"/>
      <c r="E419" s="31"/>
    </row>
    <row r="420" spans="1:5" ht="12.75">
      <c r="A420" s="30"/>
      <c r="B420" s="30"/>
      <c r="C420" s="30"/>
      <c r="D420" s="30"/>
      <c r="E420" s="31"/>
    </row>
    <row r="421" spans="1:5" ht="12.75">
      <c r="A421" s="30"/>
      <c r="B421" s="30"/>
      <c r="C421" s="30"/>
      <c r="D421" s="30"/>
      <c r="E421" s="31"/>
    </row>
    <row r="422" spans="1:5" ht="12.75">
      <c r="A422" s="30"/>
      <c r="B422" s="30"/>
      <c r="C422" s="30"/>
      <c r="D422" s="30"/>
      <c r="E422" s="31"/>
    </row>
    <row r="423" spans="1:5" ht="12.75">
      <c r="A423" s="30"/>
      <c r="B423" s="30"/>
      <c r="C423" s="30"/>
      <c r="D423" s="30"/>
      <c r="E423" s="31"/>
    </row>
    <row r="424" spans="1:5" ht="12.75">
      <c r="A424" s="30"/>
      <c r="B424" s="30"/>
      <c r="C424" s="30"/>
      <c r="D424" s="30"/>
      <c r="E424" s="31"/>
    </row>
    <row r="425" spans="1:5" ht="12.75">
      <c r="A425" s="30"/>
      <c r="B425" s="30"/>
      <c r="C425" s="30"/>
      <c r="D425" s="30"/>
      <c r="E425" s="31"/>
    </row>
    <row r="426" spans="1:5" ht="12.75">
      <c r="A426" s="30"/>
      <c r="B426" s="30"/>
      <c r="C426" s="30"/>
      <c r="D426" s="30"/>
      <c r="E426" s="31"/>
    </row>
    <row r="427" spans="1:5" ht="12.75">
      <c r="A427" s="30"/>
      <c r="B427" s="30"/>
      <c r="C427" s="30"/>
      <c r="D427" s="30"/>
      <c r="E427" s="31"/>
    </row>
    <row r="428" spans="1:5" ht="12.75">
      <c r="A428" s="30"/>
      <c r="B428" s="30"/>
      <c r="C428" s="30"/>
      <c r="D428" s="30"/>
      <c r="E428" s="31"/>
    </row>
    <row r="429" spans="1:5" ht="12.75">
      <c r="A429" s="30"/>
      <c r="B429" s="30"/>
      <c r="C429" s="30"/>
      <c r="D429" s="30"/>
      <c r="E429" s="31"/>
    </row>
    <row r="430" spans="1:5" ht="12.75">
      <c r="A430" s="30"/>
      <c r="B430" s="30"/>
      <c r="C430" s="30"/>
      <c r="D430" s="30"/>
      <c r="E430" s="31"/>
    </row>
    <row r="431" spans="1:5" ht="12.75">
      <c r="A431" s="30"/>
      <c r="B431" s="30"/>
      <c r="C431" s="30"/>
      <c r="D431" s="30"/>
      <c r="E431" s="31"/>
    </row>
    <row r="432" spans="1:5" ht="12.75">
      <c r="A432" s="30"/>
      <c r="B432" s="30"/>
      <c r="C432" s="30"/>
      <c r="D432" s="30"/>
      <c r="E432" s="31"/>
    </row>
    <row r="433" spans="1:5" ht="12.75">
      <c r="A433" s="30"/>
      <c r="B433" s="30"/>
      <c r="C433" s="30"/>
      <c r="D433" s="30"/>
      <c r="E433" s="31"/>
    </row>
    <row r="434" spans="1:5" ht="12.75">
      <c r="A434" s="30"/>
      <c r="B434" s="30"/>
      <c r="C434" s="30"/>
      <c r="D434" s="30"/>
      <c r="E434" s="31"/>
    </row>
    <row r="435" spans="1:5" ht="12.75">
      <c r="A435" s="30"/>
      <c r="B435" s="30"/>
      <c r="C435" s="30"/>
      <c r="D435" s="30"/>
      <c r="E435" s="31"/>
    </row>
    <row r="436" spans="1:5" ht="12.75">
      <c r="A436" s="30"/>
      <c r="B436" s="30"/>
      <c r="C436" s="30"/>
      <c r="D436" s="30"/>
      <c r="E436" s="31"/>
    </row>
    <row r="437" spans="1:5" ht="12.75">
      <c r="A437" s="30"/>
      <c r="B437" s="30"/>
      <c r="C437" s="30"/>
      <c r="D437" s="30"/>
      <c r="E437" s="31"/>
    </row>
    <row r="438" spans="1:5" ht="12.75">
      <c r="A438" s="30"/>
      <c r="B438" s="30"/>
      <c r="C438" s="30"/>
      <c r="D438" s="30"/>
      <c r="E438" s="31"/>
    </row>
    <row r="439" spans="1:5" ht="12.75">
      <c r="A439" s="30"/>
      <c r="B439" s="30"/>
      <c r="C439" s="30"/>
      <c r="D439" s="30"/>
      <c r="E439" s="31"/>
    </row>
    <row r="440" spans="1:5" ht="12.75">
      <c r="A440" s="30"/>
      <c r="B440" s="30"/>
      <c r="C440" s="30"/>
      <c r="D440" s="30"/>
      <c r="E440" s="31"/>
    </row>
    <row r="441" spans="1:5" ht="12.75">
      <c r="A441" s="30"/>
      <c r="B441" s="30"/>
      <c r="C441" s="30"/>
      <c r="D441" s="30"/>
      <c r="E441" s="31"/>
    </row>
    <row r="442" spans="1:5" ht="12.75">
      <c r="A442" s="30"/>
      <c r="B442" s="30"/>
      <c r="C442" s="30"/>
      <c r="D442" s="30"/>
      <c r="E442" s="31"/>
    </row>
    <row r="443" spans="1:5" ht="12.75">
      <c r="A443" s="30"/>
      <c r="B443" s="30"/>
      <c r="C443" s="30"/>
      <c r="D443" s="30"/>
      <c r="E443" s="31"/>
    </row>
    <row r="444" spans="1:5" ht="12.75">
      <c r="A444" s="30"/>
      <c r="B444" s="30"/>
      <c r="C444" s="30"/>
      <c r="D444" s="30"/>
      <c r="E444" s="31"/>
    </row>
    <row r="445" spans="1:5" ht="12.75">
      <c r="A445" s="30"/>
      <c r="B445" s="30"/>
      <c r="C445" s="30"/>
      <c r="D445" s="30"/>
      <c r="E445" s="31"/>
    </row>
    <row r="446" spans="1:5" ht="12.75">
      <c r="A446" s="30"/>
      <c r="B446" s="30"/>
      <c r="C446" s="30"/>
      <c r="D446" s="30"/>
      <c r="E446" s="31"/>
    </row>
    <row r="447" spans="1:5" ht="12.75">
      <c r="A447" s="30"/>
      <c r="B447" s="30"/>
      <c r="C447" s="30"/>
      <c r="D447" s="30"/>
      <c r="E447" s="31"/>
    </row>
    <row r="448" spans="1:5" ht="12.75">
      <c r="A448" s="30"/>
      <c r="B448" s="30"/>
      <c r="C448" s="30"/>
      <c r="D448" s="30"/>
      <c r="E448" s="31"/>
    </row>
    <row r="449" spans="1:5" ht="12.75">
      <c r="A449" s="30"/>
      <c r="B449" s="30"/>
      <c r="C449" s="30"/>
      <c r="D449" s="30"/>
      <c r="E449" s="31"/>
    </row>
    <row r="450" spans="1:5" ht="12.75">
      <c r="A450" s="30"/>
      <c r="B450" s="30"/>
      <c r="C450" s="30"/>
      <c r="D450" s="30"/>
      <c r="E450" s="31"/>
    </row>
    <row r="451" spans="1:5" ht="12.75">
      <c r="A451" s="30"/>
      <c r="B451" s="30"/>
      <c r="C451" s="30"/>
      <c r="D451" s="30"/>
      <c r="E451" s="31"/>
    </row>
    <row r="452" spans="1:5" ht="12.75">
      <c r="A452" s="30"/>
      <c r="B452" s="30"/>
      <c r="C452" s="30"/>
      <c r="D452" s="30"/>
      <c r="E452" s="31"/>
    </row>
    <row r="453" spans="1:5" ht="12.75">
      <c r="A453" s="30"/>
      <c r="B453" s="30"/>
      <c r="C453" s="30"/>
      <c r="D453" s="30"/>
      <c r="E453" s="31"/>
    </row>
    <row r="454" spans="1:5" ht="12.75">
      <c r="A454" s="30"/>
      <c r="B454" s="30"/>
      <c r="C454" s="30"/>
      <c r="D454" s="30"/>
      <c r="E454" s="31"/>
    </row>
    <row r="455" spans="1:5" ht="12.75">
      <c r="A455" s="30"/>
      <c r="B455" s="30"/>
      <c r="C455" s="30"/>
      <c r="D455" s="30"/>
      <c r="E455" s="31"/>
    </row>
    <row r="456" spans="1:5" ht="12.75">
      <c r="A456" s="30"/>
      <c r="B456" s="30"/>
      <c r="C456" s="30"/>
      <c r="D456" s="30"/>
      <c r="E456" s="31"/>
    </row>
    <row r="457" spans="1:5" ht="12.75">
      <c r="A457" s="30"/>
      <c r="B457" s="30"/>
      <c r="C457" s="30"/>
      <c r="D457" s="30"/>
      <c r="E457" s="31"/>
    </row>
    <row r="458" spans="1:5" ht="12.75">
      <c r="A458" s="30"/>
      <c r="B458" s="30"/>
      <c r="C458" s="30"/>
      <c r="D458" s="30"/>
      <c r="E458" s="31"/>
    </row>
    <row r="459" spans="1:5" ht="12.75">
      <c r="A459" s="30"/>
      <c r="B459" s="30"/>
      <c r="C459" s="30"/>
      <c r="D459" s="30"/>
      <c r="E459" s="31"/>
    </row>
    <row r="460" spans="1:5" ht="12.75">
      <c r="A460" s="30"/>
      <c r="B460" s="30"/>
      <c r="C460" s="30"/>
      <c r="D460" s="30"/>
      <c r="E460" s="31"/>
    </row>
    <row r="461" spans="1:5" ht="12.75">
      <c r="A461" s="30"/>
      <c r="B461" s="30"/>
      <c r="C461" s="30"/>
      <c r="D461" s="30"/>
      <c r="E461" s="31"/>
    </row>
    <row r="462" spans="1:5" ht="12.75">
      <c r="A462" s="30"/>
      <c r="B462" s="30"/>
      <c r="C462" s="30"/>
      <c r="D462" s="30"/>
      <c r="E462" s="31"/>
    </row>
    <row r="463" spans="1:5" ht="12.75">
      <c r="A463" s="30"/>
      <c r="B463" s="30"/>
      <c r="C463" s="30"/>
      <c r="D463" s="30"/>
      <c r="E463" s="31"/>
    </row>
    <row r="464" spans="1:5" ht="12.75">
      <c r="A464" s="30"/>
      <c r="B464" s="30"/>
      <c r="C464" s="30"/>
      <c r="D464" s="30"/>
      <c r="E464" s="31"/>
    </row>
    <row r="465" spans="1:5" ht="12.75">
      <c r="A465" s="30"/>
      <c r="B465" s="30"/>
      <c r="C465" s="30"/>
      <c r="D465" s="30"/>
      <c r="E465" s="31"/>
    </row>
    <row r="466" spans="1:5" ht="12.75">
      <c r="A466" s="30"/>
      <c r="B466" s="30"/>
      <c r="C466" s="30"/>
      <c r="D466" s="30"/>
      <c r="E466" s="31"/>
    </row>
    <row r="467" spans="1:5" ht="12.75">
      <c r="A467" s="30"/>
      <c r="B467" s="30"/>
      <c r="C467" s="30"/>
      <c r="D467" s="30"/>
      <c r="E467" s="31"/>
    </row>
    <row r="468" spans="1:5" ht="12.75">
      <c r="A468" s="30"/>
      <c r="B468" s="30"/>
      <c r="C468" s="30"/>
      <c r="D468" s="30"/>
      <c r="E468" s="31"/>
    </row>
    <row r="469" spans="1:5" ht="12.75">
      <c r="A469" s="30"/>
      <c r="B469" s="30"/>
      <c r="C469" s="30"/>
      <c r="D469" s="30"/>
      <c r="E469" s="31"/>
    </row>
    <row r="470" spans="1:5" ht="12.75">
      <c r="A470" s="30"/>
      <c r="B470" s="30"/>
      <c r="C470" s="30"/>
      <c r="D470" s="30"/>
      <c r="E470" s="31"/>
    </row>
    <row r="471" spans="1:5" ht="12.75">
      <c r="A471" s="30"/>
      <c r="B471" s="30"/>
      <c r="C471" s="30"/>
      <c r="D471" s="30"/>
      <c r="E471" s="31"/>
    </row>
    <row r="472" spans="1:5" ht="12.75">
      <c r="A472" s="30"/>
      <c r="B472" s="30"/>
      <c r="C472" s="30"/>
      <c r="D472" s="30"/>
      <c r="E472" s="31"/>
    </row>
    <row r="473" spans="1:5" ht="12.75">
      <c r="A473" s="30"/>
      <c r="B473" s="30"/>
      <c r="C473" s="30"/>
      <c r="D473" s="30"/>
      <c r="E473" s="31"/>
    </row>
    <row r="474" spans="1:5" ht="12.75">
      <c r="A474" s="30"/>
      <c r="B474" s="30"/>
      <c r="C474" s="30"/>
      <c r="D474" s="30"/>
      <c r="E474" s="31"/>
    </row>
    <row r="475" spans="1:5" ht="12.75">
      <c r="A475" s="30"/>
      <c r="B475" s="30"/>
      <c r="C475" s="30"/>
      <c r="D475" s="30"/>
      <c r="E475" s="31"/>
    </row>
    <row r="476" spans="1:5" ht="12.75">
      <c r="A476" s="30"/>
      <c r="B476" s="30"/>
      <c r="C476" s="30"/>
      <c r="D476" s="30"/>
      <c r="E476" s="31"/>
    </row>
    <row r="477" spans="1:5" ht="12.75">
      <c r="A477" s="30"/>
      <c r="B477" s="30"/>
      <c r="C477" s="30"/>
      <c r="D477" s="30"/>
      <c r="E477" s="31"/>
    </row>
    <row r="478" spans="1:5" ht="12.75">
      <c r="A478" s="30"/>
      <c r="B478" s="30"/>
      <c r="C478" s="30"/>
      <c r="D478" s="30"/>
      <c r="E478" s="31"/>
    </row>
    <row r="479" spans="1:5" ht="12.75">
      <c r="A479" s="30"/>
      <c r="B479" s="30"/>
      <c r="C479" s="30"/>
      <c r="D479" s="30"/>
      <c r="E479" s="31"/>
    </row>
    <row r="480" spans="1:5" ht="12.75">
      <c r="A480" s="30"/>
      <c r="B480" s="30"/>
      <c r="C480" s="30"/>
      <c r="D480" s="30"/>
      <c r="E480" s="31"/>
    </row>
    <row r="481" spans="1:5" ht="12.75">
      <c r="A481" s="30"/>
      <c r="B481" s="30"/>
      <c r="C481" s="30"/>
      <c r="D481" s="30"/>
      <c r="E481" s="31"/>
    </row>
    <row r="482" spans="1:5" ht="12.75">
      <c r="A482" s="30"/>
      <c r="B482" s="30"/>
      <c r="C482" s="30"/>
      <c r="D482" s="30"/>
      <c r="E482" s="31"/>
    </row>
    <row r="483" spans="1:5" ht="12.75">
      <c r="A483" s="30"/>
      <c r="B483" s="30"/>
      <c r="C483" s="30"/>
      <c r="D483" s="30"/>
      <c r="E483" s="31"/>
    </row>
    <row r="484" spans="1:5" ht="12.75">
      <c r="A484" s="30"/>
      <c r="B484" s="30"/>
      <c r="C484" s="30"/>
      <c r="D484" s="30"/>
      <c r="E484" s="31"/>
    </row>
    <row r="485" spans="1:5" ht="12.75">
      <c r="A485" s="30"/>
      <c r="B485" s="30"/>
      <c r="C485" s="30"/>
      <c r="D485" s="30"/>
      <c r="E485" s="31"/>
    </row>
    <row r="486" spans="1:5" ht="12.75">
      <c r="A486" s="30"/>
      <c r="B486" s="30"/>
      <c r="C486" s="30"/>
      <c r="D486" s="30"/>
      <c r="E486" s="31"/>
    </row>
    <row r="487" spans="1:5" ht="12.75">
      <c r="A487" s="30"/>
      <c r="B487" s="30"/>
      <c r="C487" s="30"/>
      <c r="D487" s="30"/>
      <c r="E487" s="31"/>
    </row>
    <row r="488" spans="1:5" ht="12.75">
      <c r="A488" s="30"/>
      <c r="B488" s="30"/>
      <c r="C488" s="30"/>
      <c r="D488" s="30"/>
      <c r="E488" s="31"/>
    </row>
    <row r="489" spans="1:5" ht="12.75">
      <c r="A489" s="30"/>
      <c r="B489" s="30"/>
      <c r="C489" s="30"/>
      <c r="D489" s="30"/>
      <c r="E489" s="31"/>
    </row>
    <row r="490" spans="1:5" ht="12.75">
      <c r="A490" s="30"/>
      <c r="B490" s="30"/>
      <c r="C490" s="30"/>
      <c r="D490" s="30"/>
      <c r="E490" s="31"/>
    </row>
    <row r="491" spans="1:5" ht="12.75">
      <c r="A491" s="30"/>
      <c r="B491" s="30"/>
      <c r="C491" s="30"/>
      <c r="D491" s="30"/>
      <c r="E491" s="31"/>
    </row>
    <row r="492" spans="1:5" ht="12.75">
      <c r="A492" s="30"/>
      <c r="B492" s="30"/>
      <c r="C492" s="30"/>
      <c r="D492" s="30"/>
      <c r="E492" s="31"/>
    </row>
    <row r="493" spans="1:5" ht="12.75">
      <c r="A493" s="30"/>
      <c r="B493" s="30"/>
      <c r="C493" s="30"/>
      <c r="D493" s="30"/>
      <c r="E493" s="31"/>
    </row>
    <row r="494" spans="1:5" ht="12.75">
      <c r="A494" s="30"/>
      <c r="B494" s="30"/>
      <c r="C494" s="30"/>
      <c r="D494" s="30"/>
      <c r="E494" s="31"/>
    </row>
    <row r="495" spans="1:5" ht="12.75">
      <c r="A495" s="30"/>
      <c r="B495" s="30"/>
      <c r="C495" s="30"/>
      <c r="D495" s="30"/>
      <c r="E495" s="31"/>
    </row>
    <row r="496" spans="1:5" ht="12.75">
      <c r="A496" s="30"/>
      <c r="B496" s="30"/>
      <c r="C496" s="30"/>
      <c r="D496" s="30"/>
      <c r="E496" s="31"/>
    </row>
    <row r="497" spans="1:5" ht="12.75">
      <c r="A497" s="30"/>
      <c r="B497" s="30"/>
      <c r="C497" s="30"/>
      <c r="D497" s="30"/>
      <c r="E497" s="31"/>
    </row>
    <row r="498" spans="1:5" ht="12.75">
      <c r="A498" s="30"/>
      <c r="B498" s="30"/>
      <c r="C498" s="30"/>
      <c r="D498" s="30"/>
      <c r="E498" s="31"/>
    </row>
    <row r="499" spans="1:5" ht="12.75">
      <c r="A499" s="30"/>
      <c r="B499" s="30"/>
      <c r="C499" s="30"/>
      <c r="D499" s="30"/>
      <c r="E499" s="31"/>
    </row>
    <row r="500" spans="1:5" ht="12.75">
      <c r="A500" s="30"/>
      <c r="B500" s="30"/>
      <c r="C500" s="30"/>
      <c r="D500" s="30"/>
      <c r="E500" s="31"/>
    </row>
    <row r="501" spans="1:5" ht="12.75">
      <c r="A501" s="30"/>
      <c r="B501" s="30"/>
      <c r="C501" s="30"/>
      <c r="D501" s="30"/>
      <c r="E501" s="31"/>
    </row>
    <row r="502" spans="1:5" ht="12.75">
      <c r="A502" s="30"/>
      <c r="B502" s="30"/>
      <c r="C502" s="30"/>
      <c r="D502" s="30"/>
      <c r="E502" s="31"/>
    </row>
    <row r="503" spans="1:5" ht="12.75">
      <c r="A503" s="30"/>
      <c r="B503" s="30"/>
      <c r="C503" s="30"/>
      <c r="D503" s="30"/>
      <c r="E503" s="31"/>
    </row>
    <row r="504" spans="1:5" ht="12.75">
      <c r="A504" s="30"/>
      <c r="B504" s="30"/>
      <c r="C504" s="30"/>
      <c r="D504" s="30"/>
      <c r="E504" s="31"/>
    </row>
  </sheetData>
  <mergeCells count="18">
    <mergeCell ref="A1:J1"/>
    <mergeCell ref="A3:A5"/>
    <mergeCell ref="B3:B5"/>
    <mergeCell ref="C3:C5"/>
    <mergeCell ref="D3:D5"/>
    <mergeCell ref="E3:F3"/>
    <mergeCell ref="G3:H3"/>
    <mergeCell ref="I3:J3"/>
    <mergeCell ref="E4:E5"/>
    <mergeCell ref="F4:F5"/>
    <mergeCell ref="G4:G5"/>
    <mergeCell ref="H4:H5"/>
    <mergeCell ref="I4:I5"/>
    <mergeCell ref="J4:J5"/>
    <mergeCell ref="A376:D377"/>
    <mergeCell ref="E377:F377"/>
    <mergeCell ref="G377:H377"/>
    <mergeCell ref="I377:J377"/>
  </mergeCells>
  <printOptions horizontalCentered="1"/>
  <pageMargins left="0.39375" right="0.39375" top="1.0430555555555556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</cp:lastModifiedBy>
  <cp:lastPrinted>2012-03-26T11:06:39Z</cp:lastPrinted>
  <dcterms:created xsi:type="dcterms:W3CDTF">1998-12-09T13:02:10Z</dcterms:created>
  <dcterms:modified xsi:type="dcterms:W3CDTF">2012-03-26T11:08:46Z</dcterms:modified>
  <cp:category/>
  <cp:version/>
  <cp:contentType/>
  <cp:contentStatus/>
  <cp:revision>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