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5480" windowHeight="9450" activeTab="0"/>
  </bookViews>
  <sheets>
    <sheet name="Tabela Nr 1" sheetId="1" r:id="rId1"/>
  </sheets>
  <definedNames>
    <definedName name="_xlnm.Print_Titles" localSheetId="0">'Tabela Nr 1'!$1:$3</definedName>
  </definedNames>
  <calcPr fullCalcOnLoad="1"/>
</workbook>
</file>

<file path=xl/sharedStrings.xml><?xml version="1.0" encoding="utf-8"?>
<sst xmlns="http://schemas.openxmlformats.org/spreadsheetml/2006/main" count="154" uniqueCount="111">
  <si>
    <t>GOSPODARKA MIESZKANIOWA</t>
  </si>
  <si>
    <t>ADMINISTRACJA PUBLICZNA</t>
  </si>
  <si>
    <t>Urzędy wojewódzkie</t>
  </si>
  <si>
    <t>OŚWIATA I WYCHOWANIE</t>
  </si>
  <si>
    <t>Ośrodki pomocy społecznej</t>
  </si>
  <si>
    <t>POMOC SPOŁECZNA</t>
  </si>
  <si>
    <t>Wpływy z opłaty targowej</t>
  </si>
  <si>
    <t>Wpływy z opłaty skarbowej</t>
  </si>
  <si>
    <t>Wpływy z różnych dochodów</t>
  </si>
  <si>
    <t>Usługi opiekuńcze i specjalistyczne uslugi opiekuńcze</t>
  </si>
  <si>
    <t>Wpływy z podatku rolnego, podatku leśnego, podatku od spadków i darowizn, podatku od czynności cywilnoprawnych oraz podatków i oplat lokalnych od osób fizycznych</t>
  </si>
  <si>
    <t>Część oświatowa subwencji ogólnej dla jednostek samorządu terytorialnego</t>
  </si>
  <si>
    <t>Różne rozliczenia finansowe</t>
  </si>
  <si>
    <t>Przedszkola</t>
  </si>
  <si>
    <t>Wpływy z podatku rolnego, podatku leśnego, podatku od czynności cywilnoprawnych, podatków i opłat lokalnych od osób prawnych i innych jednostek organizacyjnych</t>
  </si>
  <si>
    <t>Subwencje ogólne z budżetu państwa</t>
  </si>
  <si>
    <t>Wpływy z usług</t>
  </si>
  <si>
    <t>URZĘDY NACZELNYCH ORGANÓW WŁADZY PAŃSTWOWEJ, KONTROLI I OCHRONY PRAWA ORAZ SĄDOWNICTWA</t>
  </si>
  <si>
    <t>Udziały gmin w podatkach stanowiacych dochód budżetu państwa</t>
  </si>
  <si>
    <t>Pozostała działalności</t>
  </si>
  <si>
    <t xml:space="preserve">Dochody jst związane z realizacją zadań z zakresu administracji rządowej oraz innych zadań zleconych ustawami (5%) </t>
  </si>
  <si>
    <t xml:space="preserve">Wpływy z innych lokalnych opłat pobieranych przez jednostki samorządu terytorialnego na podstawie odrębnych ustaw </t>
  </si>
  <si>
    <t>RÓŻNE ROZLICZENIA</t>
  </si>
  <si>
    <t>Wpływy z różnych opłat</t>
  </si>
  <si>
    <t>Wpływy z opłat za wydawanie zezwoleń na sprzedaż alkoholu</t>
  </si>
  <si>
    <t>Wpływy z usług - opiekuńczych</t>
  </si>
  <si>
    <t>Dotacje celowe otrzymane z gminy na zadania bieżące realizowane na podstawie porozumień ( umów) między jednostkami samorządu terytorialnego</t>
  </si>
  <si>
    <t>Zasiłki i pomoc w naturze oraz składki na ubezpieczenia emerytalne i rentowe</t>
  </si>
  <si>
    <t>Treść</t>
  </si>
  <si>
    <t>Ogółem</t>
  </si>
  <si>
    <t>z tego:</t>
  </si>
  <si>
    <t>bieżące</t>
  </si>
  <si>
    <t>majątkowe</t>
  </si>
  <si>
    <t>Dział</t>
  </si>
  <si>
    <t>Urzędy gmin</t>
  </si>
  <si>
    <t>Dochody ogółem w tym:</t>
  </si>
  <si>
    <t xml:space="preserve"> Wpływy z podatku dochodowego od osób fizycznych </t>
  </si>
  <si>
    <t>Zasiłki stałe</t>
  </si>
  <si>
    <t>Gospodarka gruntami i nieruchomościami</t>
  </si>
  <si>
    <t>Świadczenia rodzinne,świadczenie z funduszu alimentacyjnego  oraz składki na ubezpieczenia emerytalne i rentowe z ubezpieczenia społecznego</t>
  </si>
  <si>
    <t>Składki na ubezpieczenie zdrowotne opłacane za osoby pobierające niektóre świadczenia z pomocy społecznej oraz niektóre świadczenia rodzinne oraz za osoby uczestniczące w zajęciach w centrum integracji społecznej</t>
  </si>
  <si>
    <t>Wpływy z innych opłat stanowiących dochody jednostek samorządu terytorialnego na podstawie ustaw</t>
  </si>
  <si>
    <t>GOSPODARKA KOMUNALNA I OCHRONA ŚRODOWISKA</t>
  </si>
  <si>
    <t>Pozostała dzialalność</t>
  </si>
  <si>
    <t>1) Dotacje ogółem w tym:</t>
  </si>
  <si>
    <t xml:space="preserve">a) Dotacje na realizację zadań z zakresu administracji rządowej           </t>
  </si>
  <si>
    <t>c) Dotacje na realizację zadań realizowanych na mocy porozumień z organami administracji rządowej</t>
  </si>
  <si>
    <t>d) Dotacje na realizację zadań realizowanych w drodze umów i porozumień między jst.</t>
  </si>
  <si>
    <t>2) Dochody z opłat z tytułu zezwoleń na sprzedaż napojów alkoholowych</t>
  </si>
  <si>
    <t xml:space="preserve">KULTURA FIZYCZNA </t>
  </si>
  <si>
    <t>Wpływy z usług - tytułu opłat za przedszkola</t>
  </si>
  <si>
    <t xml:space="preserve">Wpływy z tytułu przekształcenia prawa użytkowania wieczystego przysługującego osobom fizycznym  w prawo własności </t>
  </si>
  <si>
    <t xml:space="preserve">Wpłaty z tytułu odpłatnego nabycia prawa własności oraz prawa użytkowania wieczystego nieruchomości  </t>
  </si>
  <si>
    <t>b) Dotacje celowe otrzymane z budżetu państwa na realizację własnych zadań bieżących</t>
  </si>
  <si>
    <t>Zakłady gospodarki mieszkaniowej</t>
  </si>
  <si>
    <t>Wpływy związane z gromadzeniem środków z opłat i kar za korzystanie ze środowiska</t>
  </si>
  <si>
    <t xml:space="preserve">Urzędy naczelnych organów władzy państwowej, kontroli i ochrony prawa    </t>
  </si>
  <si>
    <t>Oddziały przedszkolne</t>
  </si>
  <si>
    <t>Wpływy z usług - z tytułu opłat za przedszkola</t>
  </si>
  <si>
    <t>Gospodarka odpadami</t>
  </si>
  <si>
    <t>Dotacje przekazane z panstwowych funduszy celowych na realizację zadań bieżących dla jednostek sektora finansów publicznych</t>
  </si>
  <si>
    <t>Zmniejszyć</t>
  </si>
  <si>
    <t xml:space="preserve">Zwiększyć </t>
  </si>
  <si>
    <t>Plan po zmianach</t>
  </si>
  <si>
    <t>Wpływy z innych lokalnych opłat pobieranych przez jednostki samorządu terytorialnego na podstawie odrębnych ustaw - z tytułu ustawy    o utrzymaniu czystości i porządku w gminach</t>
  </si>
  <si>
    <t>Projektowane dochody na 2016 rok                                 (w zł )</t>
  </si>
  <si>
    <t>Wpływy z opłat z tytułu użytkowania wieczystego nieruchomosci</t>
  </si>
  <si>
    <t xml:space="preserve">Wpływy z najmu i dzierżawy składników majątkowych jst lub innych jednostek zaliczanych do sektora finansow publicznych oraz innych umów o podobnym charakterze </t>
  </si>
  <si>
    <t xml:space="preserve"> WPŁYWY OD OSÓB PRAWNYCH,  OD OSÓB FIZYCZNYCH I OD INNYCH JEDNOSTEK NIE POSIADAJĄCYCH OSOBOWOŚCI PRAWNEJ ORAZ WYDATKI ZWIĄZANE Z ICH POBOREM </t>
  </si>
  <si>
    <t xml:space="preserve">Wpływy z podatku od nieruchomości  </t>
  </si>
  <si>
    <t>Wpływy z podatku od środków transportowych</t>
  </si>
  <si>
    <t>Wpływy z podatku od czynności cywilnoprawnych</t>
  </si>
  <si>
    <t>Wpływy z podatku rolnego</t>
  </si>
  <si>
    <t>Wpływy z podatku od spadków i darowizn</t>
  </si>
  <si>
    <t>Wpływy z podatku dochodowego od osób prawnych</t>
  </si>
  <si>
    <t>Wpływy z pozostałych odsetek</t>
  </si>
  <si>
    <t xml:space="preserve">Wpływy  z najmu i dzierżawy składników majątkowych jst lub innych jednostek zaliczanych do sektora finansow publicznych oraz innych umów o podobnym charakterze-z lokali użytkowych </t>
  </si>
  <si>
    <t>Wpływy z opłat za trwały zarząd, użytkowanie i służebność</t>
  </si>
  <si>
    <t>Wpływy z podatku od działalności gospodarczej osób fizycznych, opłacany w formie karty podatkowej</t>
  </si>
  <si>
    <t>Wpływy z podatku dochodowego od osób fizycznych</t>
  </si>
  <si>
    <t>Dodatki mieszkaniowe</t>
  </si>
  <si>
    <t>Drogi publiczne gminne</t>
  </si>
  <si>
    <t>Dotacje celowe w ramach programów finansowanych z udziałem srodków europejskich oraz srodków, o których mowa w art.. 5 ust.1 pkt 3 oraz ust. 3 pkt 5 i 6, lub płatności w ramach budżetu środków europejskich, z wyłaczeniem dochodów kwalifikowanych w paragrafie 625</t>
  </si>
  <si>
    <t>EDUKACYJNA OPIEKA WYCHOWAWCZA</t>
  </si>
  <si>
    <t>Pomoc materialna dla uczniów</t>
  </si>
  <si>
    <t>Dotacje celowe otrzymane z budżetu  państwa na zadania bieżące z zakresu administracji rządowej zlecone gminom ( związkom gmin, związkom powiatowo-gminnym), związane z realizacją świadczenia wychowawczego stanowiącego pomoc państwa w wychowaniu dzieci</t>
  </si>
  <si>
    <t>Wpływy z odsetek od nieterminowych wpłat z tytułu podatków i opłat</t>
  </si>
  <si>
    <t>Instytucje kultury fizycznej</t>
  </si>
  <si>
    <t xml:space="preserve">Wpływy  z najmu i dzierżawy składników majątkowych jst lub innych jednostek zaliczanych do sektora finansow publicznych oraz innych umów o podobnym charakterze </t>
  </si>
  <si>
    <t>Szkoły podstawowe</t>
  </si>
  <si>
    <t>Gimnazja</t>
  </si>
  <si>
    <t>Realizacja zadań wymagających stosowania specjalnej organizacji nauki i m,etod pracy dla dzieci w przedszkolach, oddziałach przedszkolnych w szkołach [podstawowych i innych formach wychowania przedszkolnego</t>
  </si>
  <si>
    <t>Licea ogólnokształcące</t>
  </si>
  <si>
    <t>Pozostała działalność</t>
  </si>
  <si>
    <t>Wpływy z  pozostałych odsetek</t>
  </si>
  <si>
    <t>Dotacje celowe otrzymane z budzetu państwa na realizację zadań bieżących z zakresu administracji rządowej oraz innych zadań zleconych gminom ( związkom gmin , związkom powiatowo-gminnym) ustawami</t>
  </si>
  <si>
    <t>Dotacje celowe otrzymane z budzetu państwa na realizację zadań bieżących z zakresu administracji rządowej oraz innych zadań zleconych gminom ( związkom gmin , związkom powiatowo-gminnym)  ustawami</t>
  </si>
  <si>
    <t>Dotacje celowe otrzymane z budzetu państwa na realizację własnych zadań bieżących gmin( związków powiatów, związków powiatowo - gminnych)</t>
  </si>
  <si>
    <t>Dotacje celowe w ramach programów finansowanych z udziałem środków europejskich oraz srodków, o których mowa w art.. 5 ust.1 pkt 3 oraz ust. 3 pkt 5 i 6, lub płatności w ramach budżetu środków europejskich, z wyłaczeniem dochodów kwalifikowanych w paragrafie205</t>
  </si>
  <si>
    <t>Różne jednostki obsługi gospodarki mieszkaniowej</t>
  </si>
  <si>
    <t>Świadczenia  wychowawcze</t>
  </si>
  <si>
    <t>Dochody jednostek samorzadu terytorialnego związane z realizacją zadań z zakresu administracji rządowej oraz innych zadań zleconych gminom</t>
  </si>
  <si>
    <t>Wpływy z tytułu grzywien i innych kar pieniężnych od osób prawnych i innych jednostek organizacyjnych</t>
  </si>
  <si>
    <t>Oświetlenie ulic, placów i dróg</t>
  </si>
  <si>
    <t>Rozwój przedsiębiorczości</t>
  </si>
  <si>
    <t>PRZETWÓRSTWO PRZEMYSŁOWE</t>
  </si>
  <si>
    <t>Wpłata  środków finansowych z niewykorzystanych w terminie wydatków, które nie wygasają z upływem roku budżetowego</t>
  </si>
  <si>
    <t>TRANSPORT  I TŁĄCZNOŚĆ</t>
  </si>
  <si>
    <t>Realizacja zadań wymagających stosowania specjalnej organizacji nauki i metod pracy dla dzieci i młodzieży  w szkołach  podstawowych, gimnazjach , liceach ogólnokształcących , liceach profilowanych i szkołach zawodowych oraz szkołach artystycznych</t>
  </si>
  <si>
    <t>Dotacje celowe otrzymane z budzetu państwa na realizację zadań bieżących gmin z zakresu sdukacyjnej opioeki wychowawczej finansowanych w całości przez budżet państwa w ramach programów rzadowych</t>
  </si>
  <si>
    <t>Wpływy z otrzymanych spadków, zapisów i darowizn w postaci pieniężnej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</si>
</sst>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  <numFmt numFmtId="198" formatCode="#,##0.00_ ;\-#,##0.00\ "/>
    <numFmt numFmtId="199" formatCode="[$-415]d\ mmmm\ yyyy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43" fontId="1" fillId="0" borderId="10" xfId="60" applyNumberFormat="1" applyFont="1" applyFill="1" applyBorder="1" applyAlignment="1">
      <alignment vertical="center" wrapText="1"/>
    </xf>
    <xf numFmtId="43" fontId="5" fillId="0" borderId="10" xfId="6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43" fontId="5" fillId="0" borderId="10" xfId="60" applyNumberFormat="1" applyFont="1" applyFill="1" applyBorder="1" applyAlignment="1">
      <alignment horizontal="center" vertical="center" wrapText="1"/>
    </xf>
    <xf numFmtId="43" fontId="1" fillId="0" borderId="10" xfId="60" applyNumberFormat="1" applyFont="1" applyFill="1" applyBorder="1" applyAlignment="1">
      <alignment horizontal="center" vertical="center" wrapText="1"/>
    </xf>
    <xf numFmtId="43" fontId="1" fillId="0" borderId="10" xfId="0" applyNumberFormat="1" applyFont="1" applyBorder="1" applyAlignment="1">
      <alignment vertical="center"/>
    </xf>
    <xf numFmtId="43" fontId="1" fillId="0" borderId="11" xfId="60" applyNumberFormat="1" applyFont="1" applyFill="1" applyBorder="1" applyAlignment="1">
      <alignment vertical="center" wrapText="1"/>
    </xf>
    <xf numFmtId="43" fontId="5" fillId="0" borderId="11" xfId="60" applyNumberFormat="1" applyFont="1" applyFill="1" applyBorder="1" applyAlignment="1">
      <alignment vertical="center" wrapText="1"/>
    </xf>
    <xf numFmtId="43" fontId="1" fillId="0" borderId="13" xfId="60" applyNumberFormat="1" applyFont="1" applyFill="1" applyBorder="1" applyAlignment="1">
      <alignment horizontal="center" vertical="center" wrapText="1"/>
    </xf>
    <xf numFmtId="43" fontId="1" fillId="0" borderId="13" xfId="60" applyNumberFormat="1" applyFont="1" applyFill="1" applyBorder="1" applyAlignment="1">
      <alignment vertical="center" wrapText="1"/>
    </xf>
    <xf numFmtId="43" fontId="5" fillId="0" borderId="12" xfId="60" applyNumberFormat="1" applyFont="1" applyFill="1" applyBorder="1" applyAlignment="1">
      <alignment horizontal="center" vertical="center" wrapText="1"/>
    </xf>
    <xf numFmtId="43" fontId="1" fillId="0" borderId="14" xfId="60" applyNumberFormat="1" applyFont="1" applyFill="1" applyBorder="1" applyAlignment="1">
      <alignment horizontal="center" vertical="center" wrapText="1"/>
    </xf>
    <xf numFmtId="43" fontId="1" fillId="33" borderId="14" xfId="60" applyNumberFormat="1" applyFont="1" applyFill="1" applyBorder="1" applyAlignment="1">
      <alignment vertical="center" wrapText="1"/>
    </xf>
    <xf numFmtId="43" fontId="1" fillId="33" borderId="10" xfId="6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3" fontId="1" fillId="33" borderId="16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44" fontId="5" fillId="0" borderId="11" xfId="60" applyFont="1" applyFill="1" applyBorder="1" applyAlignment="1">
      <alignment horizontal="left" vertical="center" wrapText="1"/>
    </xf>
    <xf numFmtId="44" fontId="1" fillId="0" borderId="11" xfId="6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left" vertical="center"/>
    </xf>
    <xf numFmtId="43" fontId="1" fillId="0" borderId="11" xfId="0" applyNumberFormat="1" applyFont="1" applyBorder="1" applyAlignment="1">
      <alignment vertical="center"/>
    </xf>
    <xf numFmtId="43" fontId="1" fillId="0" borderId="17" xfId="0" applyNumberFormat="1" applyFont="1" applyBorder="1" applyAlignment="1">
      <alignment vertical="center"/>
    </xf>
    <xf numFmtId="43" fontId="5" fillId="0" borderId="20" xfId="6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21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22" xfId="0" applyNumberFormat="1" applyFont="1" applyFill="1" applyBorder="1" applyAlignment="1">
      <alignment horizontal="center" vertical="center" wrapText="1"/>
    </xf>
    <xf numFmtId="43" fontId="1" fillId="0" borderId="23" xfId="0" applyNumberFormat="1" applyFont="1" applyFill="1" applyBorder="1" applyAlignment="1">
      <alignment horizontal="center" vertical="center" wrapText="1"/>
    </xf>
    <xf numFmtId="43" fontId="5" fillId="0" borderId="24" xfId="60" applyNumberFormat="1" applyFont="1" applyFill="1" applyBorder="1" applyAlignment="1">
      <alignment vertical="center" wrapText="1"/>
    </xf>
    <xf numFmtId="43" fontId="5" fillId="0" borderId="21" xfId="0" applyNumberFormat="1" applyFont="1" applyFill="1" applyBorder="1" applyAlignment="1">
      <alignment horizontal="center" vertical="center" wrapText="1"/>
    </xf>
    <xf numFmtId="43" fontId="5" fillId="0" borderId="10" xfId="60" applyNumberFormat="1" applyFont="1" applyFill="1" applyBorder="1" applyAlignment="1">
      <alignment vertical="center" wrapText="1"/>
    </xf>
    <xf numFmtId="43" fontId="5" fillId="0" borderId="11" xfId="60" applyNumberFormat="1" applyFont="1" applyFill="1" applyBorder="1" applyAlignment="1">
      <alignment vertical="center" wrapText="1"/>
    </xf>
    <xf numFmtId="43" fontId="5" fillId="0" borderId="25" xfId="0" applyNumberFormat="1" applyFont="1" applyFill="1" applyBorder="1" applyAlignment="1">
      <alignment horizontal="center" vertical="center" wrapText="1"/>
    </xf>
    <xf numFmtId="43" fontId="1" fillId="0" borderId="16" xfId="60" applyNumberFormat="1" applyFont="1" applyFill="1" applyBorder="1" applyAlignment="1">
      <alignment horizontal="center" vertical="center" wrapText="1"/>
    </xf>
    <xf numFmtId="43" fontId="1" fillId="0" borderId="26" xfId="0" applyNumberFormat="1" applyFont="1" applyFill="1" applyBorder="1" applyAlignment="1">
      <alignment horizontal="center" vertical="center" wrapText="1"/>
    </xf>
    <xf numFmtId="43" fontId="5" fillId="0" borderId="27" xfId="0" applyNumberFormat="1" applyFont="1" applyFill="1" applyBorder="1" applyAlignment="1">
      <alignment horizontal="center" vertical="center" wrapText="1"/>
    </xf>
    <xf numFmtId="43" fontId="1" fillId="33" borderId="10" xfId="0" applyNumberFormat="1" applyFont="1" applyFill="1" applyBorder="1" applyAlignment="1">
      <alignment horizontal="center" vertical="center"/>
    </xf>
    <xf numFmtId="43" fontId="1" fillId="33" borderId="16" xfId="0" applyNumberFormat="1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vertical="center"/>
    </xf>
    <xf numFmtId="43" fontId="0" fillId="0" borderId="11" xfId="0" applyNumberFormat="1" applyFont="1" applyBorder="1" applyAlignment="1">
      <alignment/>
    </xf>
    <xf numFmtId="0" fontId="1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right" vertical="center" wrapText="1"/>
    </xf>
    <xf numFmtId="43" fontId="1" fillId="0" borderId="21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right" vertical="center" wrapText="1"/>
    </xf>
    <xf numFmtId="0" fontId="5" fillId="34" borderId="28" xfId="0" applyFont="1" applyFill="1" applyBorder="1" applyAlignment="1">
      <alignment horizontal="left" vertical="center"/>
    </xf>
    <xf numFmtId="43" fontId="5" fillId="0" borderId="24" xfId="60" applyNumberFormat="1" applyFont="1" applyFill="1" applyBorder="1" applyAlignment="1">
      <alignment horizontal="center" vertical="center" wrapText="1"/>
    </xf>
    <xf numFmtId="43" fontId="5" fillId="0" borderId="24" xfId="0" applyNumberFormat="1" applyFont="1" applyBorder="1" applyAlignment="1">
      <alignment vertical="center"/>
    </xf>
    <xf numFmtId="43" fontId="1" fillId="34" borderId="10" xfId="0" applyNumberFormat="1" applyFont="1" applyFill="1" applyBorder="1" applyAlignment="1">
      <alignment horizontal="center" vertical="center" wrapText="1"/>
    </xf>
    <xf numFmtId="43" fontId="1" fillId="34" borderId="11" xfId="0" applyNumberFormat="1" applyFont="1" applyFill="1" applyBorder="1" applyAlignment="1">
      <alignment horizontal="center" vertical="center" wrapText="1"/>
    </xf>
    <xf numFmtId="43" fontId="1" fillId="34" borderId="2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43" fontId="5" fillId="0" borderId="10" xfId="60" applyNumberFormat="1" applyFont="1" applyFill="1" applyBorder="1" applyAlignment="1">
      <alignment horizontal="center" vertical="center" wrapText="1"/>
    </xf>
    <xf numFmtId="43" fontId="5" fillId="0" borderId="11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/>
    </xf>
    <xf numFmtId="0" fontId="1" fillId="32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43" fontId="1" fillId="0" borderId="10" xfId="60" applyNumberFormat="1" applyFont="1" applyFill="1" applyBorder="1" applyAlignment="1">
      <alignment horizontal="center" vertical="center" wrapText="1"/>
    </xf>
    <xf numFmtId="43" fontId="1" fillId="0" borderId="11" xfId="60" applyNumberFormat="1" applyFont="1" applyFill="1" applyBorder="1" applyAlignment="1">
      <alignment vertical="center" wrapText="1"/>
    </xf>
    <xf numFmtId="43" fontId="1" fillId="0" borderId="10" xfId="60" applyNumberFormat="1" applyFont="1" applyFill="1" applyBorder="1" applyAlignment="1">
      <alignment vertical="center" wrapText="1"/>
    </xf>
    <xf numFmtId="43" fontId="1" fillId="33" borderId="14" xfId="0" applyNumberFormat="1" applyFont="1" applyFill="1" applyBorder="1" applyAlignment="1">
      <alignment horizontal="center" vertical="center"/>
    </xf>
    <xf numFmtId="43" fontId="5" fillId="0" borderId="28" xfId="60" applyNumberFormat="1" applyFont="1" applyFill="1" applyBorder="1" applyAlignment="1">
      <alignment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43" fontId="1" fillId="0" borderId="11" xfId="0" applyNumberFormat="1" applyFont="1" applyBorder="1" applyAlignment="1">
      <alignment/>
    </xf>
    <xf numFmtId="43" fontId="1" fillId="0" borderId="11" xfId="0" applyNumberFormat="1" applyFont="1" applyBorder="1" applyAlignment="1">
      <alignment vertical="center"/>
    </xf>
    <xf numFmtId="43" fontId="5" fillId="0" borderId="11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1" fillId="33" borderId="19" xfId="0" applyNumberFormat="1" applyFont="1" applyFill="1" applyBorder="1" applyAlignment="1">
      <alignment horizontal="center" vertical="center"/>
    </xf>
    <xf numFmtId="43" fontId="1" fillId="33" borderId="11" xfId="0" applyNumberFormat="1" applyFont="1" applyFill="1" applyBorder="1" applyAlignment="1">
      <alignment horizontal="center" vertical="center"/>
    </xf>
    <xf numFmtId="43" fontId="1" fillId="33" borderId="15" xfId="0" applyNumberFormat="1" applyFont="1" applyFill="1" applyBorder="1" applyAlignment="1">
      <alignment horizontal="center" vertical="center"/>
    </xf>
    <xf numFmtId="43" fontId="5" fillId="0" borderId="11" xfId="0" applyNumberFormat="1" applyFont="1" applyBorder="1" applyAlignment="1">
      <alignment vertical="center"/>
    </xf>
    <xf numFmtId="43" fontId="5" fillId="0" borderId="13" xfId="60" applyNumberFormat="1" applyFont="1" applyFill="1" applyBorder="1" applyAlignment="1">
      <alignment vertical="center" wrapText="1"/>
    </xf>
    <xf numFmtId="43" fontId="1" fillId="0" borderId="14" xfId="60" applyNumberFormat="1" applyFont="1" applyFill="1" applyBorder="1" applyAlignment="1">
      <alignment vertical="center" wrapText="1"/>
    </xf>
    <xf numFmtId="43" fontId="1" fillId="0" borderId="24" xfId="60" applyNumberFormat="1" applyFont="1" applyFill="1" applyBorder="1" applyAlignment="1">
      <alignment vertical="center" wrapText="1"/>
    </xf>
    <xf numFmtId="43" fontId="0" fillId="0" borderId="16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left" vertical="center" wrapText="1"/>
    </xf>
    <xf numFmtId="43" fontId="5" fillId="34" borderId="10" xfId="0" applyNumberFormat="1" applyFont="1" applyFill="1" applyBorder="1" applyAlignment="1">
      <alignment horizontal="center" vertical="center" wrapText="1"/>
    </xf>
    <xf numFmtId="43" fontId="5" fillId="34" borderId="11" xfId="0" applyNumberFormat="1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1" fillId="33" borderId="37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18</xdr:row>
      <xdr:rowOff>19050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76250" y="767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18</xdr:row>
      <xdr:rowOff>19050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76250" y="767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91</xdr:row>
      <xdr:rowOff>0</xdr:rowOff>
    </xdr:from>
    <xdr:ext cx="85725" cy="552450"/>
    <xdr:sp fLocksText="0">
      <xdr:nvSpPr>
        <xdr:cNvPr id="3" name="Text Box 5"/>
        <xdr:cNvSpPr txBox="1">
          <a:spLocks noChangeArrowheads="1"/>
        </xdr:cNvSpPr>
      </xdr:nvSpPr>
      <xdr:spPr>
        <a:xfrm>
          <a:off x="476250" y="3927157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91</xdr:row>
      <xdr:rowOff>0</xdr:rowOff>
    </xdr:from>
    <xdr:ext cx="85725" cy="552450"/>
    <xdr:sp fLocksText="0">
      <xdr:nvSpPr>
        <xdr:cNvPr id="4" name="Text Box 6"/>
        <xdr:cNvSpPr txBox="1">
          <a:spLocks noChangeArrowheads="1"/>
        </xdr:cNvSpPr>
      </xdr:nvSpPr>
      <xdr:spPr>
        <a:xfrm>
          <a:off x="476250" y="3927157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91</xdr:row>
      <xdr:rowOff>0</xdr:rowOff>
    </xdr:from>
    <xdr:ext cx="85725" cy="409575"/>
    <xdr:sp fLocksText="0">
      <xdr:nvSpPr>
        <xdr:cNvPr id="5" name="Text Box 7"/>
        <xdr:cNvSpPr txBox="1">
          <a:spLocks noChangeArrowheads="1"/>
        </xdr:cNvSpPr>
      </xdr:nvSpPr>
      <xdr:spPr>
        <a:xfrm>
          <a:off x="476250" y="392715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91</xdr:row>
      <xdr:rowOff>0</xdr:rowOff>
    </xdr:from>
    <xdr:ext cx="85725" cy="409575"/>
    <xdr:sp fLocksText="0">
      <xdr:nvSpPr>
        <xdr:cNvPr id="6" name="Text Box 8"/>
        <xdr:cNvSpPr txBox="1">
          <a:spLocks noChangeArrowheads="1"/>
        </xdr:cNvSpPr>
      </xdr:nvSpPr>
      <xdr:spPr>
        <a:xfrm>
          <a:off x="476250" y="392715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12</xdr:row>
      <xdr:rowOff>19050</xdr:rowOff>
    </xdr:from>
    <xdr:ext cx="85725" cy="171450"/>
    <xdr:sp fLocksText="0">
      <xdr:nvSpPr>
        <xdr:cNvPr id="7" name="Text Box 1"/>
        <xdr:cNvSpPr txBox="1">
          <a:spLocks noChangeArrowheads="1"/>
        </xdr:cNvSpPr>
      </xdr:nvSpPr>
      <xdr:spPr>
        <a:xfrm>
          <a:off x="476250" y="4733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12</xdr:row>
      <xdr:rowOff>19050</xdr:rowOff>
    </xdr:from>
    <xdr:ext cx="85725" cy="171450"/>
    <xdr:sp fLocksText="0">
      <xdr:nvSpPr>
        <xdr:cNvPr id="8" name="Text Box 2"/>
        <xdr:cNvSpPr txBox="1">
          <a:spLocks noChangeArrowheads="1"/>
        </xdr:cNvSpPr>
      </xdr:nvSpPr>
      <xdr:spPr>
        <a:xfrm>
          <a:off x="476250" y="4733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91</xdr:row>
      <xdr:rowOff>0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476250" y="3927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91</xdr:row>
      <xdr:rowOff>0</xdr:rowOff>
    </xdr:from>
    <xdr:ext cx="8572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476250" y="3927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91</xdr:row>
      <xdr:rowOff>0</xdr:rowOff>
    </xdr:from>
    <xdr:ext cx="85725" cy="171450"/>
    <xdr:sp fLocksText="0">
      <xdr:nvSpPr>
        <xdr:cNvPr id="11" name="Text Box 1"/>
        <xdr:cNvSpPr txBox="1">
          <a:spLocks noChangeArrowheads="1"/>
        </xdr:cNvSpPr>
      </xdr:nvSpPr>
      <xdr:spPr>
        <a:xfrm>
          <a:off x="476250" y="39271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91</xdr:row>
      <xdr:rowOff>0</xdr:rowOff>
    </xdr:from>
    <xdr:ext cx="85725" cy="171450"/>
    <xdr:sp fLocksText="0">
      <xdr:nvSpPr>
        <xdr:cNvPr id="12" name="Text Box 2"/>
        <xdr:cNvSpPr txBox="1">
          <a:spLocks noChangeArrowheads="1"/>
        </xdr:cNvSpPr>
      </xdr:nvSpPr>
      <xdr:spPr>
        <a:xfrm>
          <a:off x="476250" y="39271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134</xdr:row>
      <xdr:rowOff>19050</xdr:rowOff>
    </xdr:from>
    <xdr:ext cx="85725" cy="171450"/>
    <xdr:sp fLocksText="0">
      <xdr:nvSpPr>
        <xdr:cNvPr id="13" name="Text Box 1"/>
        <xdr:cNvSpPr txBox="1">
          <a:spLocks noChangeArrowheads="1"/>
        </xdr:cNvSpPr>
      </xdr:nvSpPr>
      <xdr:spPr>
        <a:xfrm>
          <a:off x="476250" y="61579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134</xdr:row>
      <xdr:rowOff>19050</xdr:rowOff>
    </xdr:from>
    <xdr:ext cx="85725" cy="171450"/>
    <xdr:sp fLocksText="0">
      <xdr:nvSpPr>
        <xdr:cNvPr id="14" name="Text Box 2"/>
        <xdr:cNvSpPr txBox="1">
          <a:spLocks noChangeArrowheads="1"/>
        </xdr:cNvSpPr>
      </xdr:nvSpPr>
      <xdr:spPr>
        <a:xfrm>
          <a:off x="476250" y="61579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86</xdr:row>
      <xdr:rowOff>19050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476250" y="35242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86</xdr:row>
      <xdr:rowOff>19050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476250" y="35242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14</xdr:row>
      <xdr:rowOff>19050</xdr:rowOff>
    </xdr:from>
    <xdr:ext cx="85725" cy="171450"/>
    <xdr:sp fLocksText="0">
      <xdr:nvSpPr>
        <xdr:cNvPr id="17" name="Text Box 1"/>
        <xdr:cNvSpPr txBox="1">
          <a:spLocks noChangeArrowheads="1"/>
        </xdr:cNvSpPr>
      </xdr:nvSpPr>
      <xdr:spPr>
        <a:xfrm>
          <a:off x="476250" y="5953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14</xdr:row>
      <xdr:rowOff>19050</xdr:rowOff>
    </xdr:from>
    <xdr:ext cx="85725" cy="171450"/>
    <xdr:sp fLocksText="0">
      <xdr:nvSpPr>
        <xdr:cNvPr id="18" name="Text Box 2"/>
        <xdr:cNvSpPr txBox="1">
          <a:spLocks noChangeArrowheads="1"/>
        </xdr:cNvSpPr>
      </xdr:nvSpPr>
      <xdr:spPr>
        <a:xfrm>
          <a:off x="476250" y="5953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32</xdr:row>
      <xdr:rowOff>19050</xdr:rowOff>
    </xdr:from>
    <xdr:ext cx="85725" cy="171450"/>
    <xdr:sp fLocksText="0">
      <xdr:nvSpPr>
        <xdr:cNvPr id="19" name="Text Box 1"/>
        <xdr:cNvSpPr txBox="1">
          <a:spLocks noChangeArrowheads="1"/>
        </xdr:cNvSpPr>
      </xdr:nvSpPr>
      <xdr:spPr>
        <a:xfrm>
          <a:off x="476250" y="13573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32</xdr:row>
      <xdr:rowOff>19050</xdr:rowOff>
    </xdr:from>
    <xdr:ext cx="85725" cy="171450"/>
    <xdr:sp fLocksText="0">
      <xdr:nvSpPr>
        <xdr:cNvPr id="20" name="Text Box 2"/>
        <xdr:cNvSpPr txBox="1">
          <a:spLocks noChangeArrowheads="1"/>
        </xdr:cNvSpPr>
      </xdr:nvSpPr>
      <xdr:spPr>
        <a:xfrm>
          <a:off x="476250" y="13573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view="pageLayout" zoomScale="90" zoomScalePageLayoutView="90" workbookViewId="0" topLeftCell="A131">
      <selection activeCell="G48" sqref="G48"/>
    </sheetView>
  </sheetViews>
  <sheetFormatPr defaultColWidth="9.00390625" defaultRowHeight="12.75"/>
  <cols>
    <col min="1" max="1" width="5.75390625" style="3" customWidth="1"/>
    <col min="2" max="2" width="32.25390625" style="4" customWidth="1"/>
    <col min="3" max="3" width="17.25390625" style="0" customWidth="1"/>
    <col min="4" max="4" width="16.25390625" style="0" customWidth="1"/>
    <col min="5" max="5" width="14.75390625" style="0" customWidth="1"/>
    <col min="6" max="6" width="16.00390625" style="0" customWidth="1"/>
    <col min="7" max="7" width="16.625" style="0" customWidth="1"/>
    <col min="8" max="8" width="19.75390625" style="0" customWidth="1"/>
  </cols>
  <sheetData>
    <row r="1" spans="1:8" s="2" customFormat="1" ht="24" customHeight="1">
      <c r="A1" s="119" t="s">
        <v>33</v>
      </c>
      <c r="B1" s="122" t="s">
        <v>28</v>
      </c>
      <c r="C1" s="102" t="s">
        <v>65</v>
      </c>
      <c r="D1" s="106"/>
      <c r="E1" s="106"/>
      <c r="F1" s="107"/>
      <c r="G1" s="107"/>
      <c r="H1" s="108"/>
    </row>
    <row r="2" spans="1:8" s="2" customFormat="1" ht="15.75" customHeight="1">
      <c r="A2" s="120"/>
      <c r="B2" s="123"/>
      <c r="C2" s="100" t="s">
        <v>29</v>
      </c>
      <c r="D2" s="102" t="s">
        <v>30</v>
      </c>
      <c r="E2" s="103"/>
      <c r="F2" s="109" t="s">
        <v>61</v>
      </c>
      <c r="G2" s="111" t="s">
        <v>62</v>
      </c>
      <c r="H2" s="113" t="s">
        <v>63</v>
      </c>
    </row>
    <row r="3" spans="1:8" s="2" customFormat="1" ht="24.75" customHeight="1">
      <c r="A3" s="121"/>
      <c r="B3" s="124"/>
      <c r="C3" s="101"/>
      <c r="D3" s="74" t="s">
        <v>31</v>
      </c>
      <c r="E3" s="11" t="s">
        <v>32</v>
      </c>
      <c r="F3" s="110"/>
      <c r="G3" s="112"/>
      <c r="H3" s="114"/>
    </row>
    <row r="4" spans="1:8" s="2" customFormat="1" ht="24.75" customHeight="1">
      <c r="A4" s="61">
        <v>600</v>
      </c>
      <c r="B4" s="62" t="s">
        <v>107</v>
      </c>
      <c r="C4" s="63">
        <f aca="true" t="shared" si="0" ref="C4:C10">SUM(D4+E4)</f>
        <v>4496325.45</v>
      </c>
      <c r="D4" s="81">
        <f>SUM(D5)</f>
        <v>0</v>
      </c>
      <c r="E4" s="64">
        <f>SUM(E5)</f>
        <v>4496325.45</v>
      </c>
      <c r="F4" s="81">
        <f>SUM(F5)</f>
        <v>0</v>
      </c>
      <c r="G4" s="46">
        <f>SUM(G5)</f>
        <v>0</v>
      </c>
      <c r="H4" s="53">
        <f>AVERAGE(C4-F4+G4)</f>
        <v>4496325.45</v>
      </c>
    </row>
    <row r="5" spans="1:8" s="2" customFormat="1" ht="24.75" customHeight="1">
      <c r="A5" s="59">
        <v>60016</v>
      </c>
      <c r="B5" s="58" t="s">
        <v>81</v>
      </c>
      <c r="C5" s="13">
        <f t="shared" si="0"/>
        <v>4496325.45</v>
      </c>
      <c r="D5" s="15">
        <f>SUM(D6)</f>
        <v>0</v>
      </c>
      <c r="E5" s="14">
        <f>SUM(E6+E7)</f>
        <v>4496325.45</v>
      </c>
      <c r="F5" s="82">
        <f>SUM(F6+F7)</f>
        <v>0</v>
      </c>
      <c r="G5" s="5">
        <f>SUM(G6+G7)</f>
        <v>0</v>
      </c>
      <c r="H5" s="60">
        <f>AVERAGE(C5-F5+G5)</f>
        <v>4496325.45</v>
      </c>
    </row>
    <row r="6" spans="1:8" s="2" customFormat="1" ht="91.5" customHeight="1">
      <c r="A6" s="59"/>
      <c r="B6" s="68" t="s">
        <v>82</v>
      </c>
      <c r="C6" s="65">
        <f t="shared" si="0"/>
        <v>4422886.5</v>
      </c>
      <c r="D6" s="66">
        <v>0</v>
      </c>
      <c r="E6" s="65">
        <v>4422886.5</v>
      </c>
      <c r="F6" s="66">
        <v>0</v>
      </c>
      <c r="G6" s="65">
        <v>0</v>
      </c>
      <c r="H6" s="67">
        <f>SUM(C6+G6-F6)</f>
        <v>4422886.5</v>
      </c>
    </row>
    <row r="7" spans="1:8" s="2" customFormat="1" ht="46.5" customHeight="1">
      <c r="A7" s="59"/>
      <c r="B7" s="68" t="s">
        <v>106</v>
      </c>
      <c r="C7" s="65">
        <f t="shared" si="0"/>
        <v>73438.95</v>
      </c>
      <c r="D7" s="66">
        <v>0</v>
      </c>
      <c r="E7" s="65">
        <v>73438.95</v>
      </c>
      <c r="F7" s="66">
        <v>0</v>
      </c>
      <c r="G7" s="65">
        <v>0</v>
      </c>
      <c r="H7" s="40">
        <f aca="true" t="shared" si="1" ref="H7:H22">AVERAGE(C7-F7+G7)</f>
        <v>73438.95</v>
      </c>
    </row>
    <row r="8" spans="1:8" s="2" customFormat="1" ht="28.5" customHeight="1">
      <c r="A8" s="96">
        <v>150</v>
      </c>
      <c r="B8" s="97" t="s">
        <v>105</v>
      </c>
      <c r="C8" s="98">
        <f t="shared" si="0"/>
        <v>551</v>
      </c>
      <c r="D8" s="99">
        <f>SUM(D9)</f>
        <v>551</v>
      </c>
      <c r="E8" s="98"/>
      <c r="F8" s="99"/>
      <c r="G8" s="98">
        <f>SUM(G9)</f>
        <v>0</v>
      </c>
      <c r="H8" s="47">
        <f t="shared" si="1"/>
        <v>551</v>
      </c>
    </row>
    <row r="9" spans="1:8" s="2" customFormat="1" ht="28.5" customHeight="1">
      <c r="A9" s="59">
        <v>15011</v>
      </c>
      <c r="B9" s="68" t="s">
        <v>104</v>
      </c>
      <c r="C9" s="65">
        <f t="shared" si="0"/>
        <v>551</v>
      </c>
      <c r="D9" s="66">
        <f>SUM(D10)</f>
        <v>551</v>
      </c>
      <c r="E9" s="65"/>
      <c r="F9" s="66"/>
      <c r="G9" s="65">
        <f>SUM(G10)</f>
        <v>0</v>
      </c>
      <c r="H9" s="40">
        <f t="shared" si="1"/>
        <v>551</v>
      </c>
    </row>
    <row r="10" spans="1:8" s="2" customFormat="1" ht="27" customHeight="1">
      <c r="A10" s="59"/>
      <c r="B10" s="68" t="s">
        <v>8</v>
      </c>
      <c r="C10" s="65">
        <f t="shared" si="0"/>
        <v>551</v>
      </c>
      <c r="D10" s="66">
        <v>551</v>
      </c>
      <c r="E10" s="65">
        <v>0</v>
      </c>
      <c r="F10" s="66">
        <v>0</v>
      </c>
      <c r="G10" s="65">
        <v>0</v>
      </c>
      <c r="H10" s="40">
        <f t="shared" si="1"/>
        <v>551</v>
      </c>
    </row>
    <row r="11" spans="1:8" s="2" customFormat="1" ht="15.75" customHeight="1">
      <c r="A11" s="8">
        <v>700</v>
      </c>
      <c r="B11" s="7" t="s">
        <v>0</v>
      </c>
      <c r="C11" s="12">
        <f>SUM(D11+E11)</f>
        <v>3015130</v>
      </c>
      <c r="D11" s="16">
        <f>SUM(D16+D12+D14)</f>
        <v>846050</v>
      </c>
      <c r="E11" s="6">
        <f>E16+E24</f>
        <v>2169080</v>
      </c>
      <c r="F11" s="49">
        <f>F16</f>
        <v>0</v>
      </c>
      <c r="G11" s="48">
        <f>G16+G12+G14+G24</f>
        <v>6200</v>
      </c>
      <c r="H11" s="47">
        <f t="shared" si="1"/>
        <v>3021330</v>
      </c>
    </row>
    <row r="12" spans="1:8" s="2" customFormat="1" ht="19.5" customHeight="1">
      <c r="A12" s="26">
        <v>70001</v>
      </c>
      <c r="B12" s="27" t="s">
        <v>54</v>
      </c>
      <c r="C12" s="13">
        <f aca="true" t="shared" si="2" ref="C12:C19">SUM(D12+E12)</f>
        <v>50000</v>
      </c>
      <c r="D12" s="15">
        <f>SUM(D13)</f>
        <v>50000</v>
      </c>
      <c r="E12" s="14">
        <v>0</v>
      </c>
      <c r="F12" s="15">
        <f>SUM(F13)</f>
        <v>0</v>
      </c>
      <c r="G12" s="5">
        <f>SUM(G13)</f>
        <v>0</v>
      </c>
      <c r="H12" s="40">
        <f t="shared" si="1"/>
        <v>50000</v>
      </c>
    </row>
    <row r="13" spans="1:8" s="2" customFormat="1" ht="63" customHeight="1">
      <c r="A13" s="26"/>
      <c r="B13" s="27" t="s">
        <v>76</v>
      </c>
      <c r="C13" s="13">
        <f t="shared" si="2"/>
        <v>50000</v>
      </c>
      <c r="D13" s="36">
        <v>50000</v>
      </c>
      <c r="E13" s="14">
        <v>0</v>
      </c>
      <c r="F13" s="83">
        <v>0</v>
      </c>
      <c r="G13" s="39">
        <v>0</v>
      </c>
      <c r="H13" s="40">
        <f t="shared" si="1"/>
        <v>50000</v>
      </c>
    </row>
    <row r="14" spans="1:8" s="2" customFormat="1" ht="33" customHeight="1">
      <c r="A14" s="26">
        <v>70004</v>
      </c>
      <c r="B14" s="27" t="s">
        <v>99</v>
      </c>
      <c r="C14" s="13">
        <f>SUM(D14+E14)</f>
        <v>250000</v>
      </c>
      <c r="D14" s="36">
        <f>SUM(D15)</f>
        <v>250000</v>
      </c>
      <c r="E14" s="14"/>
      <c r="F14" s="36">
        <f>SUM(F15)</f>
        <v>0</v>
      </c>
      <c r="G14" s="14">
        <f>SUM(G15)</f>
        <v>0</v>
      </c>
      <c r="H14" s="40">
        <f t="shared" si="1"/>
        <v>250000</v>
      </c>
    </row>
    <row r="15" spans="1:8" s="2" customFormat="1" ht="63" customHeight="1">
      <c r="A15" s="26"/>
      <c r="B15" s="27" t="s">
        <v>76</v>
      </c>
      <c r="C15" s="13">
        <f>SUM(D15+E15)</f>
        <v>250000</v>
      </c>
      <c r="D15" s="36">
        <v>250000</v>
      </c>
      <c r="E15" s="14">
        <v>0</v>
      </c>
      <c r="F15" s="83">
        <v>0</v>
      </c>
      <c r="G15" s="39">
        <v>0</v>
      </c>
      <c r="H15" s="40">
        <f t="shared" si="1"/>
        <v>250000</v>
      </c>
    </row>
    <row r="16" spans="1:8" s="2" customFormat="1" ht="23.25" customHeight="1">
      <c r="A16" s="28">
        <v>70005</v>
      </c>
      <c r="B16" s="27" t="s">
        <v>38</v>
      </c>
      <c r="C16" s="13">
        <f t="shared" si="2"/>
        <v>2573680</v>
      </c>
      <c r="D16" s="15">
        <f>SUM(D17+D19+D20+D21+D18+D23+D22)</f>
        <v>546050</v>
      </c>
      <c r="E16" s="5">
        <f>SUM(E17+E19+E21+E20)</f>
        <v>2027630</v>
      </c>
      <c r="F16" s="15">
        <f>SUM(F17+F19+F20+F21)</f>
        <v>0</v>
      </c>
      <c r="G16" s="5">
        <f>SUM(G17+G19+G20+G21+G18+G23+G22)</f>
        <v>6200</v>
      </c>
      <c r="H16" s="40">
        <f t="shared" si="1"/>
        <v>2579880</v>
      </c>
    </row>
    <row r="17" spans="1:8" ht="24.75" customHeight="1">
      <c r="A17" s="26"/>
      <c r="B17" s="27" t="s">
        <v>77</v>
      </c>
      <c r="C17" s="13">
        <f t="shared" si="2"/>
        <v>30000</v>
      </c>
      <c r="D17" s="36">
        <v>30000</v>
      </c>
      <c r="E17" s="5">
        <v>0</v>
      </c>
      <c r="F17" s="84">
        <v>0</v>
      </c>
      <c r="G17" s="42">
        <v>0</v>
      </c>
      <c r="H17" s="40">
        <f t="shared" si="1"/>
        <v>30000</v>
      </c>
    </row>
    <row r="18" spans="1:8" ht="24.75" customHeight="1">
      <c r="A18" s="26"/>
      <c r="B18" s="27" t="s">
        <v>66</v>
      </c>
      <c r="C18" s="13">
        <f t="shared" si="2"/>
        <v>314889</v>
      </c>
      <c r="D18" s="36">
        <v>314889</v>
      </c>
      <c r="E18" s="5">
        <v>0</v>
      </c>
      <c r="F18" s="84">
        <v>0</v>
      </c>
      <c r="G18" s="42">
        <v>3000</v>
      </c>
      <c r="H18" s="40">
        <f t="shared" si="1"/>
        <v>317889</v>
      </c>
    </row>
    <row r="19" spans="1:8" ht="58.5" customHeight="1">
      <c r="A19" s="26"/>
      <c r="B19" s="27" t="s">
        <v>67</v>
      </c>
      <c r="C19" s="13">
        <f t="shared" si="2"/>
        <v>189676</v>
      </c>
      <c r="D19" s="36">
        <v>189676</v>
      </c>
      <c r="E19" s="5">
        <v>0</v>
      </c>
      <c r="F19" s="84">
        <v>0</v>
      </c>
      <c r="G19" s="41">
        <v>0</v>
      </c>
      <c r="H19" s="40">
        <f t="shared" si="1"/>
        <v>189676</v>
      </c>
    </row>
    <row r="20" spans="1:8" ht="49.5" customHeight="1">
      <c r="A20" s="26"/>
      <c r="B20" s="27" t="s">
        <v>51</v>
      </c>
      <c r="C20" s="13">
        <f>D20+E20</f>
        <v>21500</v>
      </c>
      <c r="D20" s="36">
        <v>0</v>
      </c>
      <c r="E20" s="5">
        <v>21500</v>
      </c>
      <c r="F20" s="57">
        <v>0</v>
      </c>
      <c r="G20" s="42">
        <v>3200</v>
      </c>
      <c r="H20" s="40">
        <f t="shared" si="1"/>
        <v>24700</v>
      </c>
    </row>
    <row r="21" spans="1:8" s="1" customFormat="1" ht="35.25" customHeight="1">
      <c r="A21" s="26"/>
      <c r="B21" s="27" t="s">
        <v>52</v>
      </c>
      <c r="C21" s="13">
        <f>D21+E21</f>
        <v>2006130</v>
      </c>
      <c r="D21" s="36">
        <v>0</v>
      </c>
      <c r="E21" s="5">
        <v>2006130</v>
      </c>
      <c r="F21" s="84">
        <v>0</v>
      </c>
      <c r="G21" s="42">
        <v>0</v>
      </c>
      <c r="H21" s="40">
        <f t="shared" si="1"/>
        <v>2006130</v>
      </c>
    </row>
    <row r="22" spans="1:8" s="1" customFormat="1" ht="24.75" customHeight="1">
      <c r="A22" s="26"/>
      <c r="B22" s="27" t="s">
        <v>23</v>
      </c>
      <c r="C22" s="13">
        <f>D22+E22</f>
        <v>7700</v>
      </c>
      <c r="D22" s="36">
        <v>7700</v>
      </c>
      <c r="E22" s="5">
        <v>0</v>
      </c>
      <c r="F22" s="84">
        <v>0</v>
      </c>
      <c r="G22" s="42">
        <v>0</v>
      </c>
      <c r="H22" s="40">
        <f t="shared" si="1"/>
        <v>7700</v>
      </c>
    </row>
    <row r="23" spans="1:8" s="1" customFormat="1" ht="23.25" customHeight="1">
      <c r="A23" s="26"/>
      <c r="B23" s="27" t="s">
        <v>94</v>
      </c>
      <c r="C23" s="13">
        <f aca="true" t="shared" si="3" ref="C23:C33">SUM(D23+E23)</f>
        <v>3785</v>
      </c>
      <c r="D23" s="36">
        <v>3785</v>
      </c>
      <c r="E23" s="5">
        <v>0</v>
      </c>
      <c r="F23" s="84">
        <v>0</v>
      </c>
      <c r="G23" s="42">
        <v>0</v>
      </c>
      <c r="H23" s="40">
        <f aca="true" t="shared" si="4" ref="H23:H114">AVERAGE(C23-F23+G23)</f>
        <v>3785</v>
      </c>
    </row>
    <row r="24" spans="1:8" s="1" customFormat="1" ht="23.25" customHeight="1">
      <c r="A24" s="26">
        <v>70095</v>
      </c>
      <c r="B24" s="27" t="s">
        <v>93</v>
      </c>
      <c r="C24" s="13">
        <f t="shared" si="3"/>
        <v>141450</v>
      </c>
      <c r="D24" s="36">
        <f>SUM(D25)</f>
        <v>0</v>
      </c>
      <c r="E24" s="5">
        <v>141450</v>
      </c>
      <c r="F24" s="84"/>
      <c r="G24" s="42">
        <f>SUM(G25)</f>
        <v>0</v>
      </c>
      <c r="H24" s="40">
        <f>SUM(H25)</f>
        <v>141450</v>
      </c>
    </row>
    <row r="25" spans="1:8" s="1" customFormat="1" ht="52.5" customHeight="1">
      <c r="A25" s="59"/>
      <c r="B25" s="68" t="s">
        <v>106</v>
      </c>
      <c r="C25" s="65">
        <f>SUM(D25+E25)</f>
        <v>141450</v>
      </c>
      <c r="D25" s="66">
        <v>0</v>
      </c>
      <c r="E25" s="65">
        <v>141450</v>
      </c>
      <c r="F25" s="66">
        <v>0</v>
      </c>
      <c r="G25" s="65">
        <v>0</v>
      </c>
      <c r="H25" s="40">
        <f t="shared" si="4"/>
        <v>141450</v>
      </c>
    </row>
    <row r="26" spans="1:8" s="1" customFormat="1" ht="18.75" customHeight="1">
      <c r="A26" s="8">
        <v>750</v>
      </c>
      <c r="B26" s="7" t="s">
        <v>1</v>
      </c>
      <c r="C26" s="12">
        <f t="shared" si="3"/>
        <v>333575.26</v>
      </c>
      <c r="D26" s="16">
        <f>SUM(D27+D30+D35)</f>
        <v>333575.26</v>
      </c>
      <c r="E26" s="5">
        <v>0</v>
      </c>
      <c r="F26" s="16">
        <f>SUM(F27+F30)</f>
        <v>2648</v>
      </c>
      <c r="G26" s="6">
        <f>SUM(G27+G30+G35)</f>
        <v>2648</v>
      </c>
      <c r="H26" s="47">
        <f t="shared" si="4"/>
        <v>333575.26</v>
      </c>
    </row>
    <row r="27" spans="1:8" s="1" customFormat="1" ht="15.75" customHeight="1">
      <c r="A27" s="26">
        <v>75011</v>
      </c>
      <c r="B27" s="27" t="s">
        <v>2</v>
      </c>
      <c r="C27" s="13">
        <f t="shared" si="3"/>
        <v>169534</v>
      </c>
      <c r="D27" s="15">
        <f>SUM(D28+D29)</f>
        <v>169534</v>
      </c>
      <c r="E27" s="5">
        <v>0</v>
      </c>
      <c r="F27" s="15">
        <f>SUM(F28+F29)</f>
        <v>0</v>
      </c>
      <c r="G27" s="5">
        <f>SUM(G28+G29)</f>
        <v>0</v>
      </c>
      <c r="H27" s="40">
        <f t="shared" si="4"/>
        <v>169534</v>
      </c>
    </row>
    <row r="28" spans="1:8" s="1" customFormat="1" ht="72" customHeight="1">
      <c r="A28" s="26"/>
      <c r="B28" s="27" t="s">
        <v>95</v>
      </c>
      <c r="C28" s="13">
        <f t="shared" si="3"/>
        <v>169456</v>
      </c>
      <c r="D28" s="36">
        <v>169456</v>
      </c>
      <c r="E28" s="5">
        <v>0</v>
      </c>
      <c r="F28" s="85">
        <v>0</v>
      </c>
      <c r="G28" s="42">
        <v>0</v>
      </c>
      <c r="H28" s="40">
        <f t="shared" si="4"/>
        <v>169456</v>
      </c>
    </row>
    <row r="29" spans="1:8" s="1" customFormat="1" ht="34.5" customHeight="1">
      <c r="A29" s="26"/>
      <c r="B29" s="27" t="s">
        <v>20</v>
      </c>
      <c r="C29" s="13">
        <f t="shared" si="3"/>
        <v>78</v>
      </c>
      <c r="D29" s="36">
        <v>78</v>
      </c>
      <c r="E29" s="5">
        <v>0</v>
      </c>
      <c r="F29" s="84">
        <v>0</v>
      </c>
      <c r="G29" s="42">
        <v>0</v>
      </c>
      <c r="H29" s="40">
        <f t="shared" si="4"/>
        <v>78</v>
      </c>
    </row>
    <row r="30" spans="1:8" s="1" customFormat="1" ht="15.75" customHeight="1">
      <c r="A30" s="26">
        <v>75023</v>
      </c>
      <c r="B30" s="27" t="s">
        <v>34</v>
      </c>
      <c r="C30" s="13">
        <f t="shared" si="3"/>
        <v>162341.26</v>
      </c>
      <c r="D30" s="15">
        <f>SUM(D32+D31+D34)</f>
        <v>162341.26</v>
      </c>
      <c r="E30" s="6">
        <f>SUM(E32)</f>
        <v>0</v>
      </c>
      <c r="F30" s="15">
        <f>SUM(F32+F31)</f>
        <v>2648</v>
      </c>
      <c r="G30" s="5">
        <f>SUM(G32+G31+G34+G33)</f>
        <v>2648</v>
      </c>
      <c r="H30" s="40">
        <f t="shared" si="4"/>
        <v>162341.26</v>
      </c>
    </row>
    <row r="31" spans="1:8" s="1" customFormat="1" ht="18.75" customHeight="1">
      <c r="A31" s="26"/>
      <c r="B31" s="27" t="s">
        <v>23</v>
      </c>
      <c r="C31" s="13">
        <f t="shared" si="3"/>
        <v>5000</v>
      </c>
      <c r="D31" s="15">
        <v>5000</v>
      </c>
      <c r="E31" s="5">
        <v>0</v>
      </c>
      <c r="F31" s="84">
        <v>2648</v>
      </c>
      <c r="G31" s="42">
        <v>0</v>
      </c>
      <c r="H31" s="40">
        <f t="shared" si="4"/>
        <v>2352</v>
      </c>
    </row>
    <row r="32" spans="1:8" s="1" customFormat="1" ht="21.75" customHeight="1">
      <c r="A32" s="26"/>
      <c r="B32" s="27" t="s">
        <v>8</v>
      </c>
      <c r="C32" s="13">
        <f>SUM(D32+E38)</f>
        <v>151950</v>
      </c>
      <c r="D32" s="36">
        <v>151950</v>
      </c>
      <c r="E32" s="5">
        <f>SUM(E38)</f>
        <v>0</v>
      </c>
      <c r="F32" s="84">
        <v>0</v>
      </c>
      <c r="G32" s="42">
        <v>0</v>
      </c>
      <c r="H32" s="40">
        <f t="shared" si="4"/>
        <v>151950</v>
      </c>
    </row>
    <row r="33" spans="1:8" s="1" customFormat="1" ht="63.75" customHeight="1">
      <c r="A33" s="26"/>
      <c r="B33" s="27" t="s">
        <v>76</v>
      </c>
      <c r="C33" s="13">
        <f t="shared" si="3"/>
        <v>0</v>
      </c>
      <c r="D33" s="36">
        <v>0</v>
      </c>
      <c r="E33" s="5">
        <v>0</v>
      </c>
      <c r="F33" s="85">
        <v>0</v>
      </c>
      <c r="G33" s="56">
        <v>2648</v>
      </c>
      <c r="H33" s="40">
        <f t="shared" si="4"/>
        <v>2648</v>
      </c>
    </row>
    <row r="34" spans="1:8" s="1" customFormat="1" ht="94.5" customHeight="1">
      <c r="A34" s="26"/>
      <c r="B34" s="68" t="s">
        <v>98</v>
      </c>
      <c r="C34" s="13">
        <f>SUM(D34+E34)</f>
        <v>5391.26</v>
      </c>
      <c r="D34" s="36">
        <v>5391.26</v>
      </c>
      <c r="E34" s="5">
        <v>0</v>
      </c>
      <c r="F34" s="84">
        <v>0</v>
      </c>
      <c r="G34" s="56">
        <v>0</v>
      </c>
      <c r="H34" s="40">
        <f t="shared" si="4"/>
        <v>5391.26</v>
      </c>
    </row>
    <row r="35" spans="1:8" s="1" customFormat="1" ht="16.5" customHeight="1">
      <c r="A35" s="26">
        <v>75095</v>
      </c>
      <c r="B35" s="27" t="s">
        <v>93</v>
      </c>
      <c r="C35" s="13">
        <f>SUM(D35+E35)</f>
        <v>1700</v>
      </c>
      <c r="D35" s="36">
        <f>SUM(D36)</f>
        <v>1700</v>
      </c>
      <c r="E35" s="5">
        <v>0</v>
      </c>
      <c r="F35" s="84">
        <v>0</v>
      </c>
      <c r="G35" s="42">
        <f>SUM(G36)</f>
        <v>0</v>
      </c>
      <c r="H35" s="40">
        <f t="shared" si="4"/>
        <v>1700</v>
      </c>
    </row>
    <row r="36" spans="1:8" s="1" customFormat="1" ht="16.5" customHeight="1">
      <c r="A36" s="26"/>
      <c r="B36" s="27" t="s">
        <v>8</v>
      </c>
      <c r="C36" s="13">
        <f>SUM(D36+E36)</f>
        <v>1700</v>
      </c>
      <c r="D36" s="36">
        <v>1700</v>
      </c>
      <c r="E36" s="5">
        <v>0</v>
      </c>
      <c r="F36" s="84">
        <v>0</v>
      </c>
      <c r="G36" s="42">
        <v>0</v>
      </c>
      <c r="H36" s="40">
        <f t="shared" si="4"/>
        <v>1700</v>
      </c>
    </row>
    <row r="37" spans="1:8" s="1" customFormat="1" ht="49.5" customHeight="1">
      <c r="A37" s="8">
        <v>751</v>
      </c>
      <c r="B37" s="7" t="s">
        <v>17</v>
      </c>
      <c r="C37" s="12">
        <f>SUM(D37+E37)</f>
        <v>14063</v>
      </c>
      <c r="D37" s="16">
        <f>SUM(D38)</f>
        <v>14063</v>
      </c>
      <c r="E37" s="48"/>
      <c r="F37" s="49">
        <f>F38</f>
        <v>0</v>
      </c>
      <c r="G37" s="48">
        <f>G38</f>
        <v>0</v>
      </c>
      <c r="H37" s="47">
        <f t="shared" si="4"/>
        <v>14063</v>
      </c>
    </row>
    <row r="38" spans="1:8" s="1" customFormat="1" ht="32.25" customHeight="1">
      <c r="A38" s="26">
        <v>75101</v>
      </c>
      <c r="B38" s="27" t="s">
        <v>56</v>
      </c>
      <c r="C38" s="13">
        <f>D38+E38</f>
        <v>14063</v>
      </c>
      <c r="D38" s="15">
        <f>D39</f>
        <v>14063</v>
      </c>
      <c r="E38" s="5">
        <v>0</v>
      </c>
      <c r="F38" s="84"/>
      <c r="G38" s="42">
        <f>SUM(G39)</f>
        <v>0</v>
      </c>
      <c r="H38" s="40">
        <f t="shared" si="4"/>
        <v>14063</v>
      </c>
    </row>
    <row r="39" spans="1:8" s="1" customFormat="1" ht="71.25" customHeight="1">
      <c r="A39" s="26"/>
      <c r="B39" s="27" t="s">
        <v>96</v>
      </c>
      <c r="C39" s="13">
        <f>SUM(D39+E39)</f>
        <v>14063</v>
      </c>
      <c r="D39" s="36">
        <v>14063</v>
      </c>
      <c r="E39" s="5">
        <v>0</v>
      </c>
      <c r="F39" s="84">
        <v>0</v>
      </c>
      <c r="G39" s="42">
        <v>0</v>
      </c>
      <c r="H39" s="40">
        <f t="shared" si="4"/>
        <v>14063</v>
      </c>
    </row>
    <row r="40" spans="1:8" s="1" customFormat="1" ht="60.75" customHeight="1">
      <c r="A40" s="8">
        <v>756</v>
      </c>
      <c r="B40" s="29" t="s">
        <v>68</v>
      </c>
      <c r="C40" s="12">
        <f aca="true" t="shared" si="5" ref="C40:C72">SUM(D40+E40)</f>
        <v>41333425</v>
      </c>
      <c r="D40" s="16">
        <f>SUM(D41+D43+D48+D57+D63)</f>
        <v>41333425</v>
      </c>
      <c r="E40" s="5"/>
      <c r="F40" s="16">
        <f>SUM(F41+F43+F48+F57+F63)</f>
        <v>0</v>
      </c>
      <c r="G40" s="6">
        <f>SUM(G41+G43+G48+G57+G63)</f>
        <v>102049</v>
      </c>
      <c r="H40" s="47">
        <f t="shared" si="4"/>
        <v>41435474</v>
      </c>
    </row>
    <row r="41" spans="1:8" s="1" customFormat="1" ht="26.25" customHeight="1">
      <c r="A41" s="26">
        <v>75601</v>
      </c>
      <c r="B41" s="30" t="s">
        <v>36</v>
      </c>
      <c r="C41" s="13">
        <f t="shared" si="5"/>
        <v>67314</v>
      </c>
      <c r="D41" s="15">
        <f>SUM(D42)</f>
        <v>67314</v>
      </c>
      <c r="E41" s="12">
        <f>SUM(E42)</f>
        <v>0</v>
      </c>
      <c r="F41" s="15">
        <f>SUM(F42)</f>
        <v>0</v>
      </c>
      <c r="G41" s="5">
        <f>SUM(G42)</f>
        <v>0</v>
      </c>
      <c r="H41" s="40">
        <f t="shared" si="4"/>
        <v>67314</v>
      </c>
    </row>
    <row r="42" spans="1:8" s="1" customFormat="1" ht="35.25" customHeight="1">
      <c r="A42" s="26"/>
      <c r="B42" s="27" t="s">
        <v>78</v>
      </c>
      <c r="C42" s="13">
        <f t="shared" si="5"/>
        <v>67314</v>
      </c>
      <c r="D42" s="36">
        <v>67314</v>
      </c>
      <c r="E42" s="13">
        <v>0</v>
      </c>
      <c r="F42" s="84">
        <v>0</v>
      </c>
      <c r="G42" s="42">
        <v>0</v>
      </c>
      <c r="H42" s="40">
        <f t="shared" si="4"/>
        <v>67314</v>
      </c>
    </row>
    <row r="43" spans="1:8" ht="61.5" customHeight="1">
      <c r="A43" s="26">
        <v>75615</v>
      </c>
      <c r="B43" s="27" t="s">
        <v>14</v>
      </c>
      <c r="C43" s="13">
        <f t="shared" si="5"/>
        <v>4839085</v>
      </c>
      <c r="D43" s="15">
        <f>SUM(D44+D45+D46+D47)</f>
        <v>4839085</v>
      </c>
      <c r="E43" s="6">
        <f>SUM(E44+E52+E62+E67)</f>
        <v>0</v>
      </c>
      <c r="F43" s="15">
        <f>SUM(F44+F45+F46)</f>
        <v>0</v>
      </c>
      <c r="G43" s="5">
        <f>SUM(G44+G45+G46+G47)</f>
        <v>66500</v>
      </c>
      <c r="H43" s="40">
        <f t="shared" si="4"/>
        <v>4905585</v>
      </c>
    </row>
    <row r="44" spans="1:8" ht="17.25" customHeight="1">
      <c r="A44" s="26"/>
      <c r="B44" s="27" t="s">
        <v>69</v>
      </c>
      <c r="C44" s="13">
        <f t="shared" si="5"/>
        <v>4620000</v>
      </c>
      <c r="D44" s="36">
        <v>4620000</v>
      </c>
      <c r="E44" s="5">
        <f>SUM(E45)</f>
        <v>0</v>
      </c>
      <c r="F44" s="57">
        <v>0</v>
      </c>
      <c r="G44" s="42">
        <v>0</v>
      </c>
      <c r="H44" s="40">
        <f t="shared" si="4"/>
        <v>4620000</v>
      </c>
    </row>
    <row r="45" spans="1:8" s="1" customFormat="1" ht="21.75" customHeight="1">
      <c r="A45" s="26"/>
      <c r="B45" s="27" t="s">
        <v>70</v>
      </c>
      <c r="C45" s="13">
        <f t="shared" si="5"/>
        <v>33346</v>
      </c>
      <c r="D45" s="36">
        <v>33346</v>
      </c>
      <c r="E45" s="5">
        <v>0</v>
      </c>
      <c r="F45" s="84">
        <v>0</v>
      </c>
      <c r="G45" s="42">
        <v>3000</v>
      </c>
      <c r="H45" s="40">
        <f t="shared" si="4"/>
        <v>36346</v>
      </c>
    </row>
    <row r="46" spans="1:8" s="1" customFormat="1" ht="25.5" customHeight="1">
      <c r="A46" s="26"/>
      <c r="B46" s="27" t="s">
        <v>71</v>
      </c>
      <c r="C46" s="13">
        <f t="shared" si="5"/>
        <v>85500</v>
      </c>
      <c r="D46" s="36">
        <v>85500</v>
      </c>
      <c r="E46" s="5"/>
      <c r="F46" s="84">
        <v>0</v>
      </c>
      <c r="G46" s="42">
        <v>40300</v>
      </c>
      <c r="H46" s="40">
        <f t="shared" si="4"/>
        <v>125800</v>
      </c>
    </row>
    <row r="47" spans="1:8" s="1" customFormat="1" ht="27.75" customHeight="1">
      <c r="A47" s="26"/>
      <c r="B47" s="27" t="s">
        <v>86</v>
      </c>
      <c r="C47" s="13">
        <f t="shared" si="5"/>
        <v>100239</v>
      </c>
      <c r="D47" s="36">
        <v>100239</v>
      </c>
      <c r="E47" s="5">
        <v>0</v>
      </c>
      <c r="F47" s="84">
        <v>0</v>
      </c>
      <c r="G47" s="42">
        <v>23200</v>
      </c>
      <c r="H47" s="40">
        <f t="shared" si="4"/>
        <v>123439</v>
      </c>
    </row>
    <row r="48" spans="1:8" s="1" customFormat="1" ht="57" customHeight="1">
      <c r="A48" s="26">
        <v>75616</v>
      </c>
      <c r="B48" s="27" t="s">
        <v>10</v>
      </c>
      <c r="C48" s="13">
        <f t="shared" si="5"/>
        <v>5358984</v>
      </c>
      <c r="D48" s="15">
        <f>SUM(D49+D50+D51+D52+D53+D54+D55+D56)</f>
        <v>5358984</v>
      </c>
      <c r="E48" s="5">
        <v>0</v>
      </c>
      <c r="F48" s="15">
        <f>SUM(F49+F50+F51+F52+F53+F54+F55)</f>
        <v>0</v>
      </c>
      <c r="G48" s="5">
        <f>SUM(G49+G50+G51+G52+G53+G54+G55+G56)</f>
        <v>35549</v>
      </c>
      <c r="H48" s="40">
        <f t="shared" si="4"/>
        <v>5394533</v>
      </c>
    </row>
    <row r="49" spans="1:8" s="1" customFormat="1" ht="18.75" customHeight="1">
      <c r="A49" s="26"/>
      <c r="B49" s="27" t="s">
        <v>69</v>
      </c>
      <c r="C49" s="13">
        <f t="shared" si="5"/>
        <v>3400000</v>
      </c>
      <c r="D49" s="36">
        <v>3400000</v>
      </c>
      <c r="E49" s="5">
        <v>0</v>
      </c>
      <c r="F49" s="84">
        <v>0</v>
      </c>
      <c r="G49" s="42">
        <v>0</v>
      </c>
      <c r="H49" s="40">
        <f t="shared" si="4"/>
        <v>3400000</v>
      </c>
    </row>
    <row r="50" spans="1:8" s="1" customFormat="1" ht="18.75" customHeight="1">
      <c r="A50" s="26"/>
      <c r="B50" s="27" t="s">
        <v>72</v>
      </c>
      <c r="C50" s="13">
        <f t="shared" si="5"/>
        <v>17000</v>
      </c>
      <c r="D50" s="36">
        <v>17000</v>
      </c>
      <c r="E50" s="5">
        <v>0</v>
      </c>
      <c r="F50" s="84">
        <v>0</v>
      </c>
      <c r="G50" s="42">
        <v>0</v>
      </c>
      <c r="H50" s="40">
        <f t="shared" si="4"/>
        <v>17000</v>
      </c>
    </row>
    <row r="51" spans="1:8" s="1" customFormat="1" ht="21.75" customHeight="1">
      <c r="A51" s="26"/>
      <c r="B51" s="27" t="s">
        <v>70</v>
      </c>
      <c r="C51" s="13">
        <f t="shared" si="5"/>
        <v>160000</v>
      </c>
      <c r="D51" s="36">
        <v>160000</v>
      </c>
      <c r="E51" s="5">
        <v>0</v>
      </c>
      <c r="F51" s="84">
        <v>0</v>
      </c>
      <c r="G51" s="42">
        <v>23800</v>
      </c>
      <c r="H51" s="40">
        <f t="shared" si="4"/>
        <v>183800</v>
      </c>
    </row>
    <row r="52" spans="1:8" s="1" customFormat="1" ht="19.5" customHeight="1">
      <c r="A52" s="26"/>
      <c r="B52" s="27" t="s">
        <v>73</v>
      </c>
      <c r="C52" s="13">
        <f t="shared" si="5"/>
        <v>299400</v>
      </c>
      <c r="D52" s="36">
        <v>299400</v>
      </c>
      <c r="E52" s="5">
        <v>0</v>
      </c>
      <c r="F52" s="84">
        <v>0</v>
      </c>
      <c r="G52" s="42">
        <v>0</v>
      </c>
      <c r="H52" s="40">
        <f t="shared" si="4"/>
        <v>299400</v>
      </c>
    </row>
    <row r="53" spans="1:8" s="1" customFormat="1" ht="14.25" customHeight="1">
      <c r="A53" s="26"/>
      <c r="B53" s="27" t="s">
        <v>6</v>
      </c>
      <c r="C53" s="13">
        <f t="shared" si="5"/>
        <v>210684</v>
      </c>
      <c r="D53" s="36">
        <v>210684</v>
      </c>
      <c r="E53" s="5">
        <v>0</v>
      </c>
      <c r="F53" s="84">
        <v>0</v>
      </c>
      <c r="G53" s="42">
        <v>5238</v>
      </c>
      <c r="H53" s="40">
        <f t="shared" si="4"/>
        <v>215922</v>
      </c>
    </row>
    <row r="54" spans="1:8" s="1" customFormat="1" ht="24" customHeight="1">
      <c r="A54" s="26"/>
      <c r="B54" s="27" t="s">
        <v>71</v>
      </c>
      <c r="C54" s="13">
        <f t="shared" si="5"/>
        <v>1227316</v>
      </c>
      <c r="D54" s="36">
        <v>1227316</v>
      </c>
      <c r="E54" s="5">
        <v>0</v>
      </c>
      <c r="F54" s="84">
        <v>0</v>
      </c>
      <c r="G54" s="42">
        <v>0</v>
      </c>
      <c r="H54" s="40">
        <f t="shared" si="4"/>
        <v>1227316</v>
      </c>
    </row>
    <row r="55" spans="1:8" s="1" customFormat="1" ht="15.75" customHeight="1">
      <c r="A55" s="26"/>
      <c r="B55" s="27" t="s">
        <v>23</v>
      </c>
      <c r="C55" s="13">
        <f t="shared" si="5"/>
        <v>12584</v>
      </c>
      <c r="D55" s="36">
        <v>12584</v>
      </c>
      <c r="E55" s="5">
        <v>0</v>
      </c>
      <c r="F55" s="84">
        <v>0</v>
      </c>
      <c r="G55" s="42">
        <v>6511</v>
      </c>
      <c r="H55" s="40">
        <f t="shared" si="4"/>
        <v>19095</v>
      </c>
    </row>
    <row r="56" spans="1:8" s="1" customFormat="1" ht="30.75" customHeight="1">
      <c r="A56" s="26"/>
      <c r="B56" s="27" t="s">
        <v>86</v>
      </c>
      <c r="C56" s="13">
        <f t="shared" si="5"/>
        <v>32000</v>
      </c>
      <c r="D56" s="36">
        <v>32000</v>
      </c>
      <c r="E56" s="5">
        <v>0</v>
      </c>
      <c r="F56" s="84">
        <v>0</v>
      </c>
      <c r="G56" s="42">
        <v>0</v>
      </c>
      <c r="H56" s="40">
        <f t="shared" si="4"/>
        <v>32000</v>
      </c>
    </row>
    <row r="57" spans="1:8" s="1" customFormat="1" ht="36.75" customHeight="1">
      <c r="A57" s="26">
        <v>75618</v>
      </c>
      <c r="B57" s="27" t="s">
        <v>41</v>
      </c>
      <c r="C57" s="13">
        <f t="shared" si="5"/>
        <v>678937</v>
      </c>
      <c r="D57" s="15">
        <f>SUM(D58+D59+D62+D60+D61)</f>
        <v>678937</v>
      </c>
      <c r="E57" s="5">
        <v>0</v>
      </c>
      <c r="F57" s="15">
        <f>SUM(F58+F59+F62)</f>
        <v>0</v>
      </c>
      <c r="G57" s="5">
        <f>SUM(G58+G59+G62+G60+G61)</f>
        <v>0</v>
      </c>
      <c r="H57" s="40">
        <f t="shared" si="4"/>
        <v>678937</v>
      </c>
    </row>
    <row r="58" spans="1:8" s="1" customFormat="1" ht="17.25" customHeight="1">
      <c r="A58" s="26"/>
      <c r="B58" s="27" t="s">
        <v>7</v>
      </c>
      <c r="C58" s="13">
        <f t="shared" si="5"/>
        <v>42600</v>
      </c>
      <c r="D58" s="36">
        <v>42600</v>
      </c>
      <c r="E58" s="5">
        <v>0</v>
      </c>
      <c r="F58" s="84">
        <v>0</v>
      </c>
      <c r="G58" s="42">
        <v>0</v>
      </c>
      <c r="H58" s="40">
        <f t="shared" si="4"/>
        <v>42600</v>
      </c>
    </row>
    <row r="59" spans="1:8" s="1" customFormat="1" ht="22.5">
      <c r="A59" s="26"/>
      <c r="B59" s="27" t="s">
        <v>24</v>
      </c>
      <c r="C59" s="13">
        <f t="shared" si="5"/>
        <v>436042</v>
      </c>
      <c r="D59" s="36">
        <v>436042</v>
      </c>
      <c r="E59" s="5">
        <v>0</v>
      </c>
      <c r="F59" s="84">
        <v>0</v>
      </c>
      <c r="G59" s="42">
        <v>0</v>
      </c>
      <c r="H59" s="40">
        <f t="shared" si="4"/>
        <v>436042</v>
      </c>
    </row>
    <row r="60" spans="1:8" s="1" customFormat="1" ht="11.25">
      <c r="A60" s="26"/>
      <c r="B60" s="27" t="s">
        <v>23</v>
      </c>
      <c r="C60" s="13">
        <f t="shared" si="5"/>
        <v>35</v>
      </c>
      <c r="D60" s="36">
        <v>35</v>
      </c>
      <c r="E60" s="5">
        <v>0</v>
      </c>
      <c r="F60" s="84">
        <v>0</v>
      </c>
      <c r="G60" s="42">
        <v>0</v>
      </c>
      <c r="H60" s="40">
        <f t="shared" si="4"/>
        <v>35</v>
      </c>
    </row>
    <row r="61" spans="1:8" s="1" customFormat="1" ht="22.5">
      <c r="A61" s="26"/>
      <c r="B61" s="27" t="s">
        <v>86</v>
      </c>
      <c r="C61" s="13">
        <f t="shared" si="5"/>
        <v>260</v>
      </c>
      <c r="D61" s="36">
        <v>260</v>
      </c>
      <c r="E61" s="5">
        <v>0</v>
      </c>
      <c r="F61" s="84">
        <v>0</v>
      </c>
      <c r="G61" s="42">
        <v>0</v>
      </c>
      <c r="H61" s="40">
        <f t="shared" si="4"/>
        <v>260</v>
      </c>
    </row>
    <row r="62" spans="1:8" s="1" customFormat="1" ht="47.25" customHeight="1">
      <c r="A62" s="26"/>
      <c r="B62" s="27" t="s">
        <v>21</v>
      </c>
      <c r="C62" s="13">
        <f t="shared" si="5"/>
        <v>200000</v>
      </c>
      <c r="D62" s="36">
        <v>200000</v>
      </c>
      <c r="E62" s="5">
        <v>0</v>
      </c>
      <c r="F62" s="84">
        <v>0</v>
      </c>
      <c r="G62" s="42">
        <v>0</v>
      </c>
      <c r="H62" s="40">
        <f t="shared" si="4"/>
        <v>200000</v>
      </c>
    </row>
    <row r="63" spans="1:8" s="1" customFormat="1" ht="23.25" customHeight="1">
      <c r="A63" s="26">
        <v>75621</v>
      </c>
      <c r="B63" s="27" t="s">
        <v>18</v>
      </c>
      <c r="C63" s="13">
        <f t="shared" si="5"/>
        <v>30389105</v>
      </c>
      <c r="D63" s="15">
        <f>SUM(D64+D65)</f>
        <v>30389105</v>
      </c>
      <c r="E63" s="5">
        <v>0</v>
      </c>
      <c r="F63" s="15">
        <f>SUM(F64+F65)</f>
        <v>0</v>
      </c>
      <c r="G63" s="5">
        <f>SUM(G64+G65)</f>
        <v>0</v>
      </c>
      <c r="H63" s="40">
        <f t="shared" si="4"/>
        <v>30389105</v>
      </c>
    </row>
    <row r="64" spans="1:8" s="1" customFormat="1" ht="24.75" customHeight="1">
      <c r="A64" s="26"/>
      <c r="B64" s="27" t="s">
        <v>79</v>
      </c>
      <c r="C64" s="13">
        <f t="shared" si="5"/>
        <v>30088605</v>
      </c>
      <c r="D64" s="36">
        <v>30088605</v>
      </c>
      <c r="E64" s="5">
        <v>0</v>
      </c>
      <c r="F64" s="84">
        <v>0</v>
      </c>
      <c r="G64" s="42">
        <v>0</v>
      </c>
      <c r="H64" s="40">
        <f t="shared" si="4"/>
        <v>30088605</v>
      </c>
    </row>
    <row r="65" spans="1:8" s="1" customFormat="1" ht="21.75" customHeight="1">
      <c r="A65" s="26"/>
      <c r="B65" s="27" t="s">
        <v>74</v>
      </c>
      <c r="C65" s="13">
        <f t="shared" si="5"/>
        <v>300500</v>
      </c>
      <c r="D65" s="36">
        <v>300500</v>
      </c>
      <c r="E65" s="5">
        <v>0</v>
      </c>
      <c r="F65" s="84">
        <v>0</v>
      </c>
      <c r="G65" s="42">
        <v>0</v>
      </c>
      <c r="H65" s="40">
        <f t="shared" si="4"/>
        <v>300500</v>
      </c>
    </row>
    <row r="66" spans="1:8" s="1" customFormat="1" ht="21" customHeight="1">
      <c r="A66" s="8">
        <v>758</v>
      </c>
      <c r="B66" s="7" t="s">
        <v>22</v>
      </c>
      <c r="C66" s="12">
        <f t="shared" si="5"/>
        <v>16403393</v>
      </c>
      <c r="D66" s="16">
        <f>SUM(D67+D69)</f>
        <v>16403393</v>
      </c>
      <c r="E66" s="48">
        <v>0</v>
      </c>
      <c r="F66" s="49">
        <f>SUM(F67+F69)</f>
        <v>0</v>
      </c>
      <c r="G66" s="92">
        <f>SUM(G67+G69)</f>
        <v>4800</v>
      </c>
      <c r="H66" s="47">
        <f t="shared" si="4"/>
        <v>16408193</v>
      </c>
    </row>
    <row r="67" spans="1:8" ht="24" customHeight="1">
      <c r="A67" s="26">
        <v>75801</v>
      </c>
      <c r="B67" s="27" t="s">
        <v>11</v>
      </c>
      <c r="C67" s="13">
        <f t="shared" si="5"/>
        <v>16359393</v>
      </c>
      <c r="D67" s="15">
        <f>SUM(D68)</f>
        <v>16359393</v>
      </c>
      <c r="E67" s="5">
        <v>0</v>
      </c>
      <c r="F67" s="15">
        <f>SUM(F68)</f>
        <v>0</v>
      </c>
      <c r="G67" s="94">
        <f>SUM(G68)</f>
        <v>0</v>
      </c>
      <c r="H67" s="40">
        <f t="shared" si="4"/>
        <v>16359393</v>
      </c>
    </row>
    <row r="68" spans="1:8" ht="17.25" customHeight="1">
      <c r="A68" s="26"/>
      <c r="B68" s="27" t="s">
        <v>15</v>
      </c>
      <c r="C68" s="13">
        <f t="shared" si="5"/>
        <v>16359393</v>
      </c>
      <c r="D68" s="36">
        <v>16359393</v>
      </c>
      <c r="E68" s="5">
        <v>0</v>
      </c>
      <c r="F68" s="84">
        <v>0</v>
      </c>
      <c r="G68" s="41">
        <v>0</v>
      </c>
      <c r="H68" s="40">
        <f t="shared" si="4"/>
        <v>16359393</v>
      </c>
    </row>
    <row r="69" spans="1:8" ht="18" customHeight="1">
      <c r="A69" s="26">
        <v>75814</v>
      </c>
      <c r="B69" s="27" t="s">
        <v>12</v>
      </c>
      <c r="C69" s="13">
        <f t="shared" si="5"/>
        <v>44000</v>
      </c>
      <c r="D69" s="15">
        <f>SUM(D70)</f>
        <v>44000</v>
      </c>
      <c r="E69" s="5">
        <v>0</v>
      </c>
      <c r="F69" s="15">
        <f>SUM(F70)</f>
        <v>0</v>
      </c>
      <c r="G69" s="5">
        <f>SUM(G70)</f>
        <v>4800</v>
      </c>
      <c r="H69" s="40">
        <f t="shared" si="4"/>
        <v>48800</v>
      </c>
    </row>
    <row r="70" spans="1:8" ht="18" customHeight="1">
      <c r="A70" s="26"/>
      <c r="B70" s="27" t="s">
        <v>75</v>
      </c>
      <c r="C70" s="13">
        <f t="shared" si="5"/>
        <v>44000</v>
      </c>
      <c r="D70" s="36">
        <v>44000</v>
      </c>
      <c r="E70" s="6">
        <v>0</v>
      </c>
      <c r="F70" s="57">
        <v>0</v>
      </c>
      <c r="G70" s="42">
        <v>4800</v>
      </c>
      <c r="H70" s="40">
        <f t="shared" si="4"/>
        <v>48800</v>
      </c>
    </row>
    <row r="71" spans="1:8" ht="18" customHeight="1">
      <c r="A71" s="8">
        <v>801</v>
      </c>
      <c r="B71" s="7" t="s">
        <v>3</v>
      </c>
      <c r="C71" s="12">
        <f t="shared" si="5"/>
        <v>1923581</v>
      </c>
      <c r="D71" s="16">
        <f>SUM(+D78+D75+D72+D83+D88+D86+D90)</f>
        <v>1923581</v>
      </c>
      <c r="E71" s="48">
        <v>0</v>
      </c>
      <c r="F71" s="86">
        <f>SUM(F72+F75+F78+F83+F88)</f>
        <v>0</v>
      </c>
      <c r="G71" s="6">
        <f>SUM(G72+G75+G83+G88+G78+G86)</f>
        <v>0</v>
      </c>
      <c r="H71" s="47">
        <f t="shared" si="4"/>
        <v>1923581</v>
      </c>
    </row>
    <row r="72" spans="1:8" ht="18" customHeight="1">
      <c r="A72" s="76">
        <v>80101</v>
      </c>
      <c r="B72" s="75" t="s">
        <v>89</v>
      </c>
      <c r="C72" s="13">
        <f t="shared" si="5"/>
        <v>107752</v>
      </c>
      <c r="D72" s="49">
        <f>SUM(D73+D74)</f>
        <v>107752</v>
      </c>
      <c r="E72" s="6">
        <f>SUM(E73)</f>
        <v>0</v>
      </c>
      <c r="F72" s="16">
        <f>SUM(F73)</f>
        <v>0</v>
      </c>
      <c r="G72" s="79">
        <f>+G73+G74</f>
        <v>0</v>
      </c>
      <c r="H72" s="40">
        <f t="shared" si="4"/>
        <v>107752</v>
      </c>
    </row>
    <row r="73" spans="1:8" ht="69" customHeight="1">
      <c r="A73" s="8"/>
      <c r="B73" s="27" t="s">
        <v>95</v>
      </c>
      <c r="C73" s="13">
        <f>D73</f>
        <v>106048</v>
      </c>
      <c r="D73" s="78">
        <v>106048</v>
      </c>
      <c r="E73" s="6">
        <v>0</v>
      </c>
      <c r="F73" s="91">
        <v>0</v>
      </c>
      <c r="G73" s="56">
        <v>0</v>
      </c>
      <c r="H73" s="40">
        <f t="shared" si="4"/>
        <v>106048</v>
      </c>
    </row>
    <row r="74" spans="1:8" ht="23.25" customHeight="1">
      <c r="A74" s="8"/>
      <c r="B74" s="27" t="s">
        <v>75</v>
      </c>
      <c r="C74" s="13">
        <f>D74</f>
        <v>1704</v>
      </c>
      <c r="D74" s="78">
        <v>1704</v>
      </c>
      <c r="E74" s="6">
        <v>0</v>
      </c>
      <c r="F74" s="91">
        <v>0</v>
      </c>
      <c r="G74" s="56">
        <v>0</v>
      </c>
      <c r="H74" s="40">
        <f t="shared" si="4"/>
        <v>1704</v>
      </c>
    </row>
    <row r="75" spans="1:8" s="1" customFormat="1" ht="16.5" customHeight="1">
      <c r="A75" s="26">
        <v>80103</v>
      </c>
      <c r="B75" s="27" t="s">
        <v>57</v>
      </c>
      <c r="C75" s="13">
        <f>D75+E75</f>
        <v>180000</v>
      </c>
      <c r="D75" s="36">
        <v>180000</v>
      </c>
      <c r="E75" s="5">
        <f>SUM(E76+E78+E77)</f>
        <v>0</v>
      </c>
      <c r="F75" s="36">
        <f>F76+F77</f>
        <v>0</v>
      </c>
      <c r="G75" s="14">
        <v>0</v>
      </c>
      <c r="H75" s="40">
        <f t="shared" si="4"/>
        <v>180000</v>
      </c>
    </row>
    <row r="76" spans="1:8" s="1" customFormat="1" ht="23.25" customHeight="1">
      <c r="A76" s="26"/>
      <c r="B76" s="27" t="s">
        <v>58</v>
      </c>
      <c r="C76" s="13">
        <f>D76</f>
        <v>15000</v>
      </c>
      <c r="D76" s="36">
        <v>15000</v>
      </c>
      <c r="E76" s="5">
        <v>0</v>
      </c>
      <c r="F76" s="84">
        <v>0</v>
      </c>
      <c r="G76" s="56">
        <v>0</v>
      </c>
      <c r="H76" s="40">
        <f t="shared" si="4"/>
        <v>15000</v>
      </c>
    </row>
    <row r="77" spans="1:8" s="1" customFormat="1" ht="53.25" customHeight="1">
      <c r="A77" s="26"/>
      <c r="B77" s="27" t="s">
        <v>97</v>
      </c>
      <c r="C77" s="13">
        <f>D77</f>
        <v>165000</v>
      </c>
      <c r="D77" s="36">
        <v>165000</v>
      </c>
      <c r="E77" s="5"/>
      <c r="F77" s="84">
        <v>0</v>
      </c>
      <c r="G77" s="56">
        <v>0</v>
      </c>
      <c r="H77" s="40">
        <f t="shared" si="4"/>
        <v>165000</v>
      </c>
    </row>
    <row r="78" spans="1:8" s="1" customFormat="1" ht="21.75" customHeight="1">
      <c r="A78" s="26">
        <v>80104</v>
      </c>
      <c r="B78" s="27" t="s">
        <v>13</v>
      </c>
      <c r="C78" s="13">
        <f>SUM(D78+E78)</f>
        <v>1507710</v>
      </c>
      <c r="D78" s="15">
        <f>SUM(D79+D81+D82+D80)</f>
        <v>1507710</v>
      </c>
      <c r="E78" s="5">
        <v>0</v>
      </c>
      <c r="F78" s="15">
        <v>0</v>
      </c>
      <c r="G78" s="5">
        <f>SUM(G79+G81+G82+G80)</f>
        <v>0</v>
      </c>
      <c r="H78" s="40">
        <f t="shared" si="4"/>
        <v>1507710</v>
      </c>
    </row>
    <row r="79" spans="1:8" s="1" customFormat="1" ht="21.75" customHeight="1">
      <c r="A79" s="26"/>
      <c r="B79" s="27" t="s">
        <v>50</v>
      </c>
      <c r="C79" s="13">
        <f>SUM(D79+E79)</f>
        <v>420000</v>
      </c>
      <c r="D79" s="36">
        <v>420000</v>
      </c>
      <c r="E79" s="5"/>
      <c r="F79" s="84">
        <v>0</v>
      </c>
      <c r="G79" s="56">
        <v>0</v>
      </c>
      <c r="H79" s="40">
        <f t="shared" si="4"/>
        <v>420000</v>
      </c>
    </row>
    <row r="80" spans="1:8" s="1" customFormat="1" ht="21.75" customHeight="1">
      <c r="A80" s="26"/>
      <c r="B80" s="27" t="s">
        <v>75</v>
      </c>
      <c r="C80" s="13">
        <f>SUM(D80+E80)</f>
        <v>310</v>
      </c>
      <c r="D80" s="36">
        <v>310</v>
      </c>
      <c r="E80" s="5">
        <v>0</v>
      </c>
      <c r="F80" s="84">
        <v>0</v>
      </c>
      <c r="G80" s="56">
        <v>0</v>
      </c>
      <c r="H80" s="40">
        <f t="shared" si="4"/>
        <v>310</v>
      </c>
    </row>
    <row r="81" spans="1:8" s="1" customFormat="1" ht="50.25" customHeight="1">
      <c r="A81" s="26"/>
      <c r="B81" s="27" t="s">
        <v>26</v>
      </c>
      <c r="C81" s="13">
        <f>SUM(D81+E81)</f>
        <v>128700</v>
      </c>
      <c r="D81" s="36">
        <v>128700</v>
      </c>
      <c r="E81" s="5"/>
      <c r="F81" s="84">
        <v>0</v>
      </c>
      <c r="G81" s="56">
        <v>0</v>
      </c>
      <c r="H81" s="40">
        <f t="shared" si="4"/>
        <v>128700</v>
      </c>
    </row>
    <row r="82" spans="1:8" s="1" customFormat="1" ht="49.5" customHeight="1">
      <c r="A82" s="26"/>
      <c r="B82" s="27" t="s">
        <v>97</v>
      </c>
      <c r="C82" s="13">
        <f>D82</f>
        <v>958700</v>
      </c>
      <c r="D82" s="36">
        <v>958700</v>
      </c>
      <c r="E82" s="5"/>
      <c r="F82" s="84">
        <v>0</v>
      </c>
      <c r="G82" s="56">
        <v>0</v>
      </c>
      <c r="H82" s="40">
        <f t="shared" si="4"/>
        <v>958700</v>
      </c>
    </row>
    <row r="83" spans="1:8" s="1" customFormat="1" ht="24.75" customHeight="1">
      <c r="A83" s="26">
        <v>80110</v>
      </c>
      <c r="B83" s="27" t="s">
        <v>90</v>
      </c>
      <c r="C83" s="77">
        <f>SUM(D83+E83)</f>
        <v>77724</v>
      </c>
      <c r="D83" s="36">
        <f>SUM(D84+D85)</f>
        <v>77724</v>
      </c>
      <c r="E83" s="5">
        <f>SUM(E84)</f>
        <v>0</v>
      </c>
      <c r="F83" s="84"/>
      <c r="G83" s="56">
        <f>SUM(G84+G85)</f>
        <v>0</v>
      </c>
      <c r="H83" s="40">
        <f t="shared" si="4"/>
        <v>77724</v>
      </c>
    </row>
    <row r="84" spans="1:8" s="1" customFormat="1" ht="71.25" customHeight="1">
      <c r="A84" s="26"/>
      <c r="B84" s="27" t="s">
        <v>95</v>
      </c>
      <c r="C84" s="77">
        <f>SUM(D84+E84)</f>
        <v>77323</v>
      </c>
      <c r="D84" s="36">
        <v>77323</v>
      </c>
      <c r="E84" s="5">
        <v>0</v>
      </c>
      <c r="F84" s="84">
        <v>0</v>
      </c>
      <c r="G84" s="56">
        <v>0</v>
      </c>
      <c r="H84" s="40">
        <f t="shared" si="4"/>
        <v>77323</v>
      </c>
    </row>
    <row r="85" spans="1:8" s="1" customFormat="1" ht="29.25" customHeight="1">
      <c r="A85" s="26"/>
      <c r="B85" s="27" t="s">
        <v>75</v>
      </c>
      <c r="C85" s="77">
        <f>SUM(D85+E85)</f>
        <v>401</v>
      </c>
      <c r="D85" s="36">
        <v>401</v>
      </c>
      <c r="E85" s="5">
        <v>0</v>
      </c>
      <c r="F85" s="84">
        <v>0</v>
      </c>
      <c r="G85" s="56">
        <v>0</v>
      </c>
      <c r="H85" s="40">
        <f t="shared" si="4"/>
        <v>401</v>
      </c>
    </row>
    <row r="86" spans="1:8" s="1" customFormat="1" ht="28.5" customHeight="1">
      <c r="A86" s="26">
        <v>80120</v>
      </c>
      <c r="B86" s="27" t="s">
        <v>92</v>
      </c>
      <c r="C86" s="14">
        <f>SUM(C87)</f>
        <v>2286</v>
      </c>
      <c r="D86" s="36">
        <f>SUM(D87)</f>
        <v>2286</v>
      </c>
      <c r="E86" s="14">
        <f>SUM(E87)</f>
        <v>0</v>
      </c>
      <c r="F86" s="84"/>
      <c r="G86" s="14">
        <f>SUM(G87)</f>
        <v>0</v>
      </c>
      <c r="H86" s="40">
        <f t="shared" si="4"/>
        <v>2286</v>
      </c>
    </row>
    <row r="87" spans="1:8" s="1" customFormat="1" ht="59.25" customHeight="1">
      <c r="A87" s="26"/>
      <c r="B87" s="27" t="s">
        <v>67</v>
      </c>
      <c r="C87" s="77">
        <f>SUM(D87+E87)</f>
        <v>2286</v>
      </c>
      <c r="D87" s="36">
        <v>2286</v>
      </c>
      <c r="E87" s="5">
        <v>0</v>
      </c>
      <c r="F87" s="84"/>
      <c r="G87" s="56">
        <v>0</v>
      </c>
      <c r="H87" s="40">
        <f t="shared" si="4"/>
        <v>2286</v>
      </c>
    </row>
    <row r="88" spans="1:8" s="1" customFormat="1" ht="74.25" customHeight="1">
      <c r="A88" s="26">
        <v>80149</v>
      </c>
      <c r="B88" s="27" t="s">
        <v>91</v>
      </c>
      <c r="C88" s="13">
        <v>31210</v>
      </c>
      <c r="D88" s="36">
        <f>SUM(D89)</f>
        <v>31210</v>
      </c>
      <c r="E88" s="5">
        <f>SUM(E89)</f>
        <v>0</v>
      </c>
      <c r="F88" s="84">
        <f>SUM(F89)</f>
        <v>0</v>
      </c>
      <c r="G88" s="56">
        <f>SUM(G89)</f>
        <v>0</v>
      </c>
      <c r="H88" s="40">
        <f t="shared" si="4"/>
        <v>31210</v>
      </c>
    </row>
    <row r="89" spans="1:8" s="1" customFormat="1" ht="49.5" customHeight="1">
      <c r="A89" s="26"/>
      <c r="B89" s="27" t="s">
        <v>97</v>
      </c>
      <c r="C89" s="13">
        <v>31210</v>
      </c>
      <c r="D89" s="36">
        <v>31210</v>
      </c>
      <c r="E89" s="5">
        <v>0</v>
      </c>
      <c r="F89" s="84">
        <v>0</v>
      </c>
      <c r="G89" s="56">
        <v>0</v>
      </c>
      <c r="H89" s="40">
        <f t="shared" si="4"/>
        <v>31210</v>
      </c>
    </row>
    <row r="90" spans="1:8" s="1" customFormat="1" ht="90.75" customHeight="1">
      <c r="A90" s="26">
        <v>80150</v>
      </c>
      <c r="B90" s="27" t="s">
        <v>108</v>
      </c>
      <c r="C90" s="77">
        <f>SUM(D90+E90)</f>
        <v>16899</v>
      </c>
      <c r="D90" s="36">
        <f>SUM(D91)</f>
        <v>16899</v>
      </c>
      <c r="E90" s="5"/>
      <c r="F90" s="84"/>
      <c r="G90" s="56"/>
      <c r="H90" s="40">
        <f t="shared" si="4"/>
        <v>16899</v>
      </c>
    </row>
    <row r="91" spans="1:8" s="1" customFormat="1" ht="45" customHeight="1">
      <c r="A91" s="26"/>
      <c r="B91" s="27" t="s">
        <v>97</v>
      </c>
      <c r="C91" s="77">
        <f>SUM(D91+E91)</f>
        <v>16899</v>
      </c>
      <c r="D91" s="36">
        <v>16899</v>
      </c>
      <c r="E91" s="5">
        <v>0</v>
      </c>
      <c r="F91" s="84">
        <v>0</v>
      </c>
      <c r="G91" s="56">
        <v>0</v>
      </c>
      <c r="H91" s="40">
        <f t="shared" si="4"/>
        <v>16899</v>
      </c>
    </row>
    <row r="92" spans="1:8" s="1" customFormat="1" ht="16.5" customHeight="1">
      <c r="A92" s="8">
        <v>852</v>
      </c>
      <c r="B92" s="7" t="s">
        <v>5</v>
      </c>
      <c r="C92" s="12">
        <f aca="true" t="shared" si="6" ref="C92:C105">SUM(D92+E92)</f>
        <v>14242710</v>
      </c>
      <c r="D92" s="16">
        <f>SUM(D95+D98+D101+D106+D108+D112+D115+D104+D93)</f>
        <v>14242710</v>
      </c>
      <c r="E92" s="48">
        <f>SUM(E95)</f>
        <v>0</v>
      </c>
      <c r="F92" s="16">
        <f>SUM(F95+F98+F101+F106+F108+F112+F115)</f>
        <v>0</v>
      </c>
      <c r="G92" s="6">
        <f>SUM(G95+G98+G101+G106+G108+G112+G115+G13)</f>
        <v>0</v>
      </c>
      <c r="H92" s="47">
        <f t="shared" si="4"/>
        <v>14242710</v>
      </c>
    </row>
    <row r="93" spans="1:8" s="1" customFormat="1" ht="16.5" customHeight="1">
      <c r="A93" s="76">
        <v>85211</v>
      </c>
      <c r="B93" s="75" t="s">
        <v>100</v>
      </c>
      <c r="C93" s="77">
        <f>SUM(D93+E93)</f>
        <v>8166456</v>
      </c>
      <c r="D93" s="78">
        <f>SUM(D94)</f>
        <v>8166456</v>
      </c>
      <c r="E93" s="79">
        <f>SUM(E94)</f>
        <v>0</v>
      </c>
      <c r="F93" s="78">
        <f>SUM(F94)</f>
        <v>0</v>
      </c>
      <c r="G93" s="79">
        <f>SUM(G94)</f>
        <v>0</v>
      </c>
      <c r="H93" s="40">
        <f t="shared" si="4"/>
        <v>8166456</v>
      </c>
    </row>
    <row r="94" spans="1:8" s="1" customFormat="1" ht="102" customHeight="1">
      <c r="A94" s="8"/>
      <c r="B94" s="75" t="s">
        <v>85</v>
      </c>
      <c r="C94" s="13">
        <f>D94</f>
        <v>8166456</v>
      </c>
      <c r="D94" s="15">
        <v>8166456</v>
      </c>
      <c r="E94" s="48">
        <v>0</v>
      </c>
      <c r="F94" s="16">
        <v>0</v>
      </c>
      <c r="G94" s="6">
        <v>0</v>
      </c>
      <c r="H94" s="40">
        <f t="shared" si="4"/>
        <v>8166456</v>
      </c>
    </row>
    <row r="95" spans="1:8" s="1" customFormat="1" ht="47.25" customHeight="1">
      <c r="A95" s="26">
        <v>85212</v>
      </c>
      <c r="B95" s="27" t="s">
        <v>39</v>
      </c>
      <c r="C95" s="13">
        <f t="shared" si="6"/>
        <v>4703071</v>
      </c>
      <c r="D95" s="15">
        <f>SUM(D96+D97)</f>
        <v>4703071</v>
      </c>
      <c r="E95" s="6">
        <v>0</v>
      </c>
      <c r="F95" s="15">
        <f>SUM(F96)</f>
        <v>0</v>
      </c>
      <c r="G95" s="5">
        <f>SUM(G96+G97)</f>
        <v>0</v>
      </c>
      <c r="H95" s="40">
        <f t="shared" si="4"/>
        <v>4703071</v>
      </c>
    </row>
    <row r="96" spans="1:8" s="1" customFormat="1" ht="66.75" customHeight="1">
      <c r="A96" s="26"/>
      <c r="B96" s="27" t="s">
        <v>95</v>
      </c>
      <c r="C96" s="13">
        <f t="shared" si="6"/>
        <v>4680000</v>
      </c>
      <c r="D96" s="36">
        <v>4680000</v>
      </c>
      <c r="E96" s="5">
        <v>0</v>
      </c>
      <c r="F96" s="84">
        <v>0</v>
      </c>
      <c r="G96" s="56">
        <v>0</v>
      </c>
      <c r="H96" s="40">
        <f t="shared" si="4"/>
        <v>4680000</v>
      </c>
    </row>
    <row r="97" spans="1:8" s="1" customFormat="1" ht="57" customHeight="1">
      <c r="A97" s="26"/>
      <c r="B97" s="27" t="s">
        <v>101</v>
      </c>
      <c r="C97" s="13">
        <f t="shared" si="6"/>
        <v>23071</v>
      </c>
      <c r="D97" s="36">
        <v>23071</v>
      </c>
      <c r="E97" s="5">
        <v>0</v>
      </c>
      <c r="F97" s="84">
        <v>0</v>
      </c>
      <c r="G97" s="56">
        <v>0</v>
      </c>
      <c r="H97" s="40">
        <f t="shared" si="4"/>
        <v>23071</v>
      </c>
    </row>
    <row r="98" spans="1:8" s="1" customFormat="1" ht="71.25" customHeight="1">
      <c r="A98" s="26">
        <v>85213</v>
      </c>
      <c r="B98" s="27" t="s">
        <v>40</v>
      </c>
      <c r="C98" s="13">
        <f t="shared" si="6"/>
        <v>174459</v>
      </c>
      <c r="D98" s="15">
        <f>AVERAGE(D99+D100)</f>
        <v>174459</v>
      </c>
      <c r="E98" s="5">
        <v>0</v>
      </c>
      <c r="F98" s="15">
        <f>AVERAGE(F99+F100)</f>
        <v>0</v>
      </c>
      <c r="G98" s="5">
        <f>AVERAGE(G99+G100)</f>
        <v>0</v>
      </c>
      <c r="H98" s="40">
        <f t="shared" si="4"/>
        <v>174459</v>
      </c>
    </row>
    <row r="99" spans="1:8" ht="73.5" customHeight="1">
      <c r="A99" s="26"/>
      <c r="B99" s="27" t="s">
        <v>95</v>
      </c>
      <c r="C99" s="13">
        <f t="shared" si="6"/>
        <v>108189</v>
      </c>
      <c r="D99" s="36">
        <v>108189</v>
      </c>
      <c r="E99" s="5">
        <v>0</v>
      </c>
      <c r="F99" s="84">
        <v>0</v>
      </c>
      <c r="G99" s="56">
        <v>0</v>
      </c>
      <c r="H99" s="40">
        <f t="shared" si="4"/>
        <v>108189</v>
      </c>
    </row>
    <row r="100" spans="1:8" ht="48.75" customHeight="1">
      <c r="A100" s="31"/>
      <c r="B100" s="27" t="s">
        <v>97</v>
      </c>
      <c r="C100" s="13">
        <f t="shared" si="6"/>
        <v>66270</v>
      </c>
      <c r="D100" s="36">
        <v>66270</v>
      </c>
      <c r="E100" s="5">
        <v>0</v>
      </c>
      <c r="F100" s="84">
        <v>0</v>
      </c>
      <c r="G100" s="95">
        <v>0</v>
      </c>
      <c r="H100" s="40">
        <f t="shared" si="4"/>
        <v>66270</v>
      </c>
    </row>
    <row r="101" spans="1:8" ht="25.5" customHeight="1">
      <c r="A101" s="26">
        <v>85214</v>
      </c>
      <c r="B101" s="27" t="s">
        <v>27</v>
      </c>
      <c r="C101" s="13">
        <f t="shared" si="6"/>
        <v>67107</v>
      </c>
      <c r="D101" s="15">
        <f>SUM(D102+D103)</f>
        <v>67107</v>
      </c>
      <c r="E101" s="5">
        <v>0</v>
      </c>
      <c r="F101" s="57">
        <f>SUM(F102)</f>
        <v>0</v>
      </c>
      <c r="G101" s="93">
        <f>SUM(G102+G103)</f>
        <v>0</v>
      </c>
      <c r="H101" s="40">
        <f t="shared" si="4"/>
        <v>67107</v>
      </c>
    </row>
    <row r="102" spans="1:8" ht="46.5" customHeight="1">
      <c r="A102" s="31"/>
      <c r="B102" s="27" t="s">
        <v>97</v>
      </c>
      <c r="C102" s="13">
        <f t="shared" si="6"/>
        <v>65907</v>
      </c>
      <c r="D102" s="36">
        <v>65907</v>
      </c>
      <c r="E102" s="5">
        <v>0</v>
      </c>
      <c r="F102" s="57">
        <v>0</v>
      </c>
      <c r="G102" s="56">
        <v>0</v>
      </c>
      <c r="H102" s="40">
        <f t="shared" si="4"/>
        <v>65907</v>
      </c>
    </row>
    <row r="103" spans="1:8" ht="18.75" customHeight="1">
      <c r="A103" s="31"/>
      <c r="B103" s="27" t="s">
        <v>8</v>
      </c>
      <c r="C103" s="13">
        <f t="shared" si="6"/>
        <v>1200</v>
      </c>
      <c r="D103" s="36">
        <v>1200</v>
      </c>
      <c r="E103" s="5">
        <v>0</v>
      </c>
      <c r="F103" s="57">
        <v>0</v>
      </c>
      <c r="G103" s="56">
        <v>0</v>
      </c>
      <c r="H103" s="40">
        <f t="shared" si="4"/>
        <v>1200</v>
      </c>
    </row>
    <row r="104" spans="1:8" ht="21.75" customHeight="1">
      <c r="A104" s="10">
        <v>85215</v>
      </c>
      <c r="B104" s="27" t="s">
        <v>80</v>
      </c>
      <c r="C104" s="13">
        <f aca="true" t="shared" si="7" ref="C104:C115">SUM(D104+E104)</f>
        <v>18698</v>
      </c>
      <c r="D104" s="15">
        <f>SUM(D105)</f>
        <v>18698</v>
      </c>
      <c r="E104" s="5"/>
      <c r="F104" s="57"/>
      <c r="G104" s="56"/>
      <c r="H104" s="40">
        <f t="shared" si="4"/>
        <v>18698</v>
      </c>
    </row>
    <row r="105" spans="1:8" ht="76.5" customHeight="1">
      <c r="A105" s="31"/>
      <c r="B105" s="27" t="s">
        <v>95</v>
      </c>
      <c r="C105" s="13">
        <f t="shared" si="6"/>
        <v>18698</v>
      </c>
      <c r="D105" s="36">
        <v>18698</v>
      </c>
      <c r="E105" s="5">
        <v>0</v>
      </c>
      <c r="F105" s="57">
        <v>0</v>
      </c>
      <c r="G105" s="56">
        <v>0</v>
      </c>
      <c r="H105" s="40">
        <f t="shared" si="4"/>
        <v>18698</v>
      </c>
    </row>
    <row r="106" spans="1:8" ht="24.75" customHeight="1">
      <c r="A106" s="10">
        <v>85216</v>
      </c>
      <c r="B106" s="27" t="s">
        <v>37</v>
      </c>
      <c r="C106" s="13">
        <f t="shared" si="7"/>
        <v>737380</v>
      </c>
      <c r="D106" s="15">
        <f>SUM(D107)</f>
        <v>737380</v>
      </c>
      <c r="E106" s="5">
        <v>0</v>
      </c>
      <c r="F106" s="15">
        <f>SUM(F107)</f>
        <v>0</v>
      </c>
      <c r="G106" s="5">
        <f>SUM(G107)</f>
        <v>0</v>
      </c>
      <c r="H106" s="40">
        <f t="shared" si="4"/>
        <v>737380</v>
      </c>
    </row>
    <row r="107" spans="1:8" ht="50.25" customHeight="1">
      <c r="A107" s="31"/>
      <c r="B107" s="27" t="s">
        <v>97</v>
      </c>
      <c r="C107" s="13">
        <f t="shared" si="7"/>
        <v>737380</v>
      </c>
      <c r="D107" s="36">
        <v>737380</v>
      </c>
      <c r="E107" s="5">
        <v>0</v>
      </c>
      <c r="F107" s="57">
        <v>0</v>
      </c>
      <c r="G107" s="42">
        <v>0</v>
      </c>
      <c r="H107" s="40">
        <f t="shared" si="4"/>
        <v>737380</v>
      </c>
    </row>
    <row r="108" spans="1:8" s="1" customFormat="1" ht="27" customHeight="1">
      <c r="A108" s="10">
        <v>85219</v>
      </c>
      <c r="B108" s="27" t="s">
        <v>4</v>
      </c>
      <c r="C108" s="13">
        <f t="shared" si="7"/>
        <v>174745</v>
      </c>
      <c r="D108" s="15">
        <f>SUM(D109+D110+D111)</f>
        <v>174745</v>
      </c>
      <c r="E108" s="5">
        <v>0</v>
      </c>
      <c r="F108" s="15">
        <f>SUM(F109+F110)</f>
        <v>0</v>
      </c>
      <c r="G108" s="5">
        <f>SUM(G109+G110+G111)</f>
        <v>0</v>
      </c>
      <c r="H108" s="40">
        <f t="shared" si="4"/>
        <v>174745</v>
      </c>
    </row>
    <row r="109" spans="1:8" s="1" customFormat="1" ht="46.5" customHeight="1">
      <c r="A109" s="26"/>
      <c r="B109" s="27" t="s">
        <v>97</v>
      </c>
      <c r="C109" s="13">
        <f t="shared" si="7"/>
        <v>169545</v>
      </c>
      <c r="D109" s="36">
        <v>169545</v>
      </c>
      <c r="E109" s="5">
        <v>0</v>
      </c>
      <c r="F109" s="84">
        <v>0</v>
      </c>
      <c r="G109" s="56"/>
      <c r="H109" s="40">
        <f t="shared" si="4"/>
        <v>169545</v>
      </c>
    </row>
    <row r="110" spans="1:8" s="1" customFormat="1" ht="72" customHeight="1">
      <c r="A110" s="26"/>
      <c r="B110" s="27" t="s">
        <v>95</v>
      </c>
      <c r="C110" s="13">
        <f t="shared" si="7"/>
        <v>4200</v>
      </c>
      <c r="D110" s="36">
        <v>4200</v>
      </c>
      <c r="E110" s="5">
        <v>0</v>
      </c>
      <c r="F110" s="84">
        <v>0</v>
      </c>
      <c r="G110" s="56">
        <v>0</v>
      </c>
      <c r="H110" s="40">
        <f t="shared" si="4"/>
        <v>4200</v>
      </c>
    </row>
    <row r="111" spans="1:8" s="1" customFormat="1" ht="21.75" customHeight="1">
      <c r="A111" s="26"/>
      <c r="B111" s="27" t="s">
        <v>75</v>
      </c>
      <c r="C111" s="13">
        <f t="shared" si="7"/>
        <v>1000</v>
      </c>
      <c r="D111" s="36">
        <v>1000</v>
      </c>
      <c r="E111" s="5">
        <v>0</v>
      </c>
      <c r="F111" s="84">
        <v>0</v>
      </c>
      <c r="G111" s="56">
        <v>0</v>
      </c>
      <c r="H111" s="40">
        <f t="shared" si="4"/>
        <v>1000</v>
      </c>
    </row>
    <row r="112" spans="1:8" s="1" customFormat="1" ht="22.5" customHeight="1">
      <c r="A112" s="26">
        <v>85228</v>
      </c>
      <c r="B112" s="27" t="s">
        <v>9</v>
      </c>
      <c r="C112" s="13">
        <f t="shared" si="7"/>
        <v>69600</v>
      </c>
      <c r="D112" s="15">
        <f>SUM(D113+D114)</f>
        <v>69600</v>
      </c>
      <c r="E112" s="5">
        <v>0</v>
      </c>
      <c r="F112" s="15">
        <f>SUM(F113+F114)</f>
        <v>0</v>
      </c>
      <c r="G112" s="5">
        <f>SUM(G113+G114)</f>
        <v>0</v>
      </c>
      <c r="H112" s="40">
        <f t="shared" si="4"/>
        <v>69600</v>
      </c>
    </row>
    <row r="113" spans="1:8" s="1" customFormat="1" ht="70.5" customHeight="1">
      <c r="A113" s="26"/>
      <c r="B113" s="27" t="s">
        <v>95</v>
      </c>
      <c r="C113" s="13">
        <f t="shared" si="7"/>
        <v>39600</v>
      </c>
      <c r="D113" s="36">
        <v>39600</v>
      </c>
      <c r="E113" s="5">
        <v>0</v>
      </c>
      <c r="F113" s="84">
        <v>0</v>
      </c>
      <c r="G113" s="56">
        <v>0</v>
      </c>
      <c r="H113" s="40">
        <f t="shared" si="4"/>
        <v>39600</v>
      </c>
    </row>
    <row r="114" spans="1:8" s="1" customFormat="1" ht="23.25" customHeight="1">
      <c r="A114" s="26"/>
      <c r="B114" s="27" t="s">
        <v>25</v>
      </c>
      <c r="C114" s="13">
        <f t="shared" si="7"/>
        <v>30000</v>
      </c>
      <c r="D114" s="36">
        <v>30000</v>
      </c>
      <c r="E114" s="5">
        <v>0</v>
      </c>
      <c r="F114" s="84">
        <v>0</v>
      </c>
      <c r="G114" s="56">
        <v>0</v>
      </c>
      <c r="H114" s="40">
        <f t="shared" si="4"/>
        <v>30000</v>
      </c>
    </row>
    <row r="115" spans="1:8" s="1" customFormat="1" ht="22.5" customHeight="1">
      <c r="A115" s="26">
        <v>85295</v>
      </c>
      <c r="B115" s="27" t="s">
        <v>43</v>
      </c>
      <c r="C115" s="13">
        <f t="shared" si="7"/>
        <v>131194</v>
      </c>
      <c r="D115" s="15">
        <f>SUM(+D117+D116)</f>
        <v>131194</v>
      </c>
      <c r="E115" s="5">
        <v>0</v>
      </c>
      <c r="F115" s="15">
        <f>SUM(+F117)</f>
        <v>0</v>
      </c>
      <c r="G115" s="5">
        <f>SUM(+G117)</f>
        <v>0</v>
      </c>
      <c r="H115" s="40">
        <f aca="true" t="shared" si="8" ref="H115:H147">AVERAGE(C115-F115+G115)</f>
        <v>131194</v>
      </c>
    </row>
    <row r="116" spans="1:8" s="1" customFormat="1" ht="75" customHeight="1">
      <c r="A116" s="26"/>
      <c r="B116" s="27" t="s">
        <v>95</v>
      </c>
      <c r="C116" s="13">
        <f>SUM(D116+E116)</f>
        <v>694</v>
      </c>
      <c r="D116" s="15">
        <v>694</v>
      </c>
      <c r="E116" s="5">
        <v>0</v>
      </c>
      <c r="F116" s="15">
        <v>0</v>
      </c>
      <c r="G116" s="5">
        <v>0</v>
      </c>
      <c r="H116" s="40">
        <f t="shared" si="8"/>
        <v>694</v>
      </c>
    </row>
    <row r="117" spans="1:8" s="1" customFormat="1" ht="53.25" customHeight="1">
      <c r="A117" s="26"/>
      <c r="B117" s="27" t="s">
        <v>97</v>
      </c>
      <c r="C117" s="13">
        <f>SUM(D117+E117)</f>
        <v>130500</v>
      </c>
      <c r="D117" s="36">
        <v>130500</v>
      </c>
      <c r="E117" s="5">
        <v>0</v>
      </c>
      <c r="F117" s="84">
        <v>0</v>
      </c>
      <c r="G117" s="56">
        <v>0</v>
      </c>
      <c r="H117" s="40">
        <f t="shared" si="8"/>
        <v>130500</v>
      </c>
    </row>
    <row r="118" spans="1:8" s="1" customFormat="1" ht="28.5" customHeight="1">
      <c r="A118" s="69">
        <v>854</v>
      </c>
      <c r="B118" s="70" t="s">
        <v>83</v>
      </c>
      <c r="C118" s="71">
        <f>SUM(D118)</f>
        <v>44965</v>
      </c>
      <c r="D118" s="72">
        <f>SUM(D119)</f>
        <v>44965</v>
      </c>
      <c r="E118" s="48"/>
      <c r="F118" s="86"/>
      <c r="G118" s="73"/>
      <c r="H118" s="47">
        <f t="shared" si="8"/>
        <v>44965</v>
      </c>
    </row>
    <row r="119" spans="1:8" s="1" customFormat="1" ht="24" customHeight="1">
      <c r="A119" s="26">
        <v>85415</v>
      </c>
      <c r="B119" s="27" t="s">
        <v>84</v>
      </c>
      <c r="C119" s="13">
        <f>SUM(D119+E119)</f>
        <v>44965</v>
      </c>
      <c r="D119" s="36">
        <f>SUM(D120+D121)</f>
        <v>44965</v>
      </c>
      <c r="E119" s="14">
        <f>SUM(E120)</f>
        <v>0</v>
      </c>
      <c r="F119" s="84"/>
      <c r="G119" s="42"/>
      <c r="H119" s="40">
        <f t="shared" si="8"/>
        <v>44965</v>
      </c>
    </row>
    <row r="120" spans="1:8" s="1" customFormat="1" ht="50.25" customHeight="1">
      <c r="A120" s="26"/>
      <c r="B120" s="27" t="s">
        <v>97</v>
      </c>
      <c r="C120" s="13">
        <f>SUM(D120+E120)</f>
        <v>37835</v>
      </c>
      <c r="D120" s="36">
        <v>37835</v>
      </c>
      <c r="E120" s="5">
        <v>0</v>
      </c>
      <c r="F120" s="84">
        <v>0</v>
      </c>
      <c r="G120" s="42">
        <v>0</v>
      </c>
      <c r="H120" s="40">
        <f t="shared" si="8"/>
        <v>37835</v>
      </c>
    </row>
    <row r="121" spans="1:8" s="1" customFormat="1" ht="73.5" customHeight="1">
      <c r="A121" s="26"/>
      <c r="B121" s="27" t="s">
        <v>109</v>
      </c>
      <c r="C121" s="13">
        <f>SUM(D121+E121)</f>
        <v>7130</v>
      </c>
      <c r="D121" s="36">
        <v>7130</v>
      </c>
      <c r="E121" s="5">
        <v>0</v>
      </c>
      <c r="F121" s="84">
        <v>0</v>
      </c>
      <c r="G121" s="42">
        <v>0</v>
      </c>
      <c r="H121" s="40">
        <f t="shared" si="8"/>
        <v>7130</v>
      </c>
    </row>
    <row r="122" spans="1:8" s="1" customFormat="1" ht="25.5" customHeight="1">
      <c r="A122" s="8">
        <v>900</v>
      </c>
      <c r="B122" s="7" t="s">
        <v>42</v>
      </c>
      <c r="C122" s="12">
        <f>SUM(D122+E122)</f>
        <v>2702195</v>
      </c>
      <c r="D122" s="16">
        <f>D123+D131+D129</f>
        <v>2622983</v>
      </c>
      <c r="E122" s="48">
        <f>SUM(E123+E129+E131)</f>
        <v>79212</v>
      </c>
      <c r="F122" s="16">
        <f>F123+F131</f>
        <v>0</v>
      </c>
      <c r="G122" s="6">
        <f>G123+G131+G129</f>
        <v>0</v>
      </c>
      <c r="H122" s="47">
        <f t="shared" si="8"/>
        <v>2702195</v>
      </c>
    </row>
    <row r="123" spans="1:8" s="1" customFormat="1" ht="19.5" customHeight="1">
      <c r="A123" s="26">
        <v>90002</v>
      </c>
      <c r="B123" s="27" t="s">
        <v>59</v>
      </c>
      <c r="C123" s="13">
        <f>D123+E123</f>
        <v>2685462</v>
      </c>
      <c r="D123" s="15">
        <f>D124+D125+D126+D127</f>
        <v>2606250</v>
      </c>
      <c r="E123" s="5">
        <f>SUM(E124+E125+E126+E127+E128)</f>
        <v>79212</v>
      </c>
      <c r="F123" s="15">
        <f>F124</f>
        <v>0</v>
      </c>
      <c r="G123" s="5">
        <f>G124+G125+G126+G127+G128</f>
        <v>0</v>
      </c>
      <c r="H123" s="40">
        <f t="shared" si="8"/>
        <v>2685462</v>
      </c>
    </row>
    <row r="124" spans="1:8" s="1" customFormat="1" ht="60" customHeight="1">
      <c r="A124" s="26"/>
      <c r="B124" s="27" t="s">
        <v>64</v>
      </c>
      <c r="C124" s="13">
        <f>D124</f>
        <v>2600000</v>
      </c>
      <c r="D124" s="15">
        <v>2600000</v>
      </c>
      <c r="E124" s="6">
        <v>0</v>
      </c>
      <c r="F124" s="84">
        <v>0</v>
      </c>
      <c r="G124" s="42">
        <v>0</v>
      </c>
      <c r="H124" s="40">
        <f t="shared" si="8"/>
        <v>2600000</v>
      </c>
    </row>
    <row r="125" spans="1:8" s="1" customFormat="1" ht="19.5" customHeight="1">
      <c r="A125" s="26"/>
      <c r="B125" s="27" t="s">
        <v>23</v>
      </c>
      <c r="C125" s="13">
        <f>D125</f>
        <v>4373</v>
      </c>
      <c r="D125" s="15">
        <v>4373</v>
      </c>
      <c r="E125" s="6">
        <v>0</v>
      </c>
      <c r="F125" s="84">
        <v>0</v>
      </c>
      <c r="G125" s="56">
        <v>0</v>
      </c>
      <c r="H125" s="40">
        <f t="shared" si="8"/>
        <v>4373</v>
      </c>
    </row>
    <row r="126" spans="1:8" s="1" customFormat="1" ht="39" customHeight="1">
      <c r="A126" s="26"/>
      <c r="B126" s="27" t="s">
        <v>102</v>
      </c>
      <c r="C126" s="13">
        <f>D126</f>
        <v>800</v>
      </c>
      <c r="D126" s="15">
        <v>800</v>
      </c>
      <c r="E126" s="6">
        <v>0</v>
      </c>
      <c r="F126" s="84">
        <v>0</v>
      </c>
      <c r="G126" s="56">
        <v>0</v>
      </c>
      <c r="H126" s="40">
        <f t="shared" si="8"/>
        <v>800</v>
      </c>
    </row>
    <row r="127" spans="1:8" s="1" customFormat="1" ht="30" customHeight="1">
      <c r="A127" s="26"/>
      <c r="B127" s="27" t="s">
        <v>86</v>
      </c>
      <c r="C127" s="13">
        <f>D127</f>
        <v>1077</v>
      </c>
      <c r="D127" s="15">
        <v>1077</v>
      </c>
      <c r="E127" s="6">
        <v>0</v>
      </c>
      <c r="F127" s="84">
        <v>0</v>
      </c>
      <c r="G127" s="56">
        <v>0</v>
      </c>
      <c r="H127" s="40">
        <f t="shared" si="8"/>
        <v>1077</v>
      </c>
    </row>
    <row r="128" spans="1:8" s="1" customFormat="1" ht="48.75" customHeight="1">
      <c r="A128" s="59"/>
      <c r="B128" s="68" t="s">
        <v>106</v>
      </c>
      <c r="C128" s="65">
        <f>SUM(D128+E128)</f>
        <v>79212</v>
      </c>
      <c r="D128" s="66">
        <v>0</v>
      </c>
      <c r="E128" s="65">
        <v>79212</v>
      </c>
      <c r="F128" s="66">
        <v>0</v>
      </c>
      <c r="G128" s="65">
        <v>0</v>
      </c>
      <c r="H128" s="40">
        <f t="shared" si="8"/>
        <v>79212</v>
      </c>
    </row>
    <row r="129" spans="1:8" s="1" customFormat="1" ht="20.25" customHeight="1">
      <c r="A129" s="76">
        <v>90015</v>
      </c>
      <c r="B129" s="27" t="s">
        <v>103</v>
      </c>
      <c r="C129" s="13">
        <f>SUM(D129)</f>
        <v>8733</v>
      </c>
      <c r="D129" s="16">
        <f>SUM(D130)</f>
        <v>8733</v>
      </c>
      <c r="E129" s="48"/>
      <c r="F129" s="49"/>
      <c r="G129" s="79">
        <f>SUM(G130)</f>
        <v>0</v>
      </c>
      <c r="H129" s="40">
        <f>AVERAGE(C129-F129+G129)</f>
        <v>8733</v>
      </c>
    </row>
    <row r="130" spans="1:8" s="1" customFormat="1" ht="22.5" customHeight="1">
      <c r="A130" s="8"/>
      <c r="B130" s="27" t="s">
        <v>8</v>
      </c>
      <c r="C130" s="13">
        <f>SUM(D130)</f>
        <v>8733</v>
      </c>
      <c r="D130" s="78">
        <v>8733</v>
      </c>
      <c r="E130" s="48">
        <v>0</v>
      </c>
      <c r="F130" s="49">
        <v>0</v>
      </c>
      <c r="G130" s="79">
        <v>0</v>
      </c>
      <c r="H130" s="40">
        <f>AVERAGE(C130-F130+G130)</f>
        <v>8733</v>
      </c>
    </row>
    <row r="131" spans="1:8" s="1" customFormat="1" ht="36" customHeight="1">
      <c r="A131" s="26">
        <v>90019</v>
      </c>
      <c r="B131" s="27" t="s">
        <v>55</v>
      </c>
      <c r="C131" s="13">
        <f>SUM(D131)</f>
        <v>8000</v>
      </c>
      <c r="D131" s="15">
        <f>SUM(+D132)</f>
        <v>8000</v>
      </c>
      <c r="E131" s="5"/>
      <c r="F131" s="84"/>
      <c r="G131" s="42"/>
      <c r="H131" s="40">
        <f t="shared" si="8"/>
        <v>8000</v>
      </c>
    </row>
    <row r="132" spans="1:8" s="1" customFormat="1" ht="18" customHeight="1">
      <c r="A132" s="8"/>
      <c r="B132" s="27" t="s">
        <v>23</v>
      </c>
      <c r="C132" s="13">
        <f>SUM(D132+E132)</f>
        <v>8000</v>
      </c>
      <c r="D132" s="36">
        <v>8000</v>
      </c>
      <c r="E132" s="5"/>
      <c r="F132" s="84">
        <v>0</v>
      </c>
      <c r="G132" s="42">
        <v>0</v>
      </c>
      <c r="H132" s="40">
        <f t="shared" si="8"/>
        <v>8000</v>
      </c>
    </row>
    <row r="133" spans="1:8" s="9" customFormat="1" ht="23.25" customHeight="1">
      <c r="A133" s="8">
        <v>926</v>
      </c>
      <c r="B133" s="7" t="s">
        <v>49</v>
      </c>
      <c r="C133" s="6">
        <f>SUM(+D133+E133)</f>
        <v>192500</v>
      </c>
      <c r="D133" s="16">
        <f>SUM(+D138+D134)</f>
        <v>192500</v>
      </c>
      <c r="E133" s="48">
        <v>0</v>
      </c>
      <c r="F133" s="49">
        <f>SUM(+F138+F134)</f>
        <v>0</v>
      </c>
      <c r="G133" s="48">
        <f>SUM(+G138+G134)</f>
        <v>9400</v>
      </c>
      <c r="H133" s="47">
        <f t="shared" si="8"/>
        <v>201900</v>
      </c>
    </row>
    <row r="134" spans="1:8" s="9" customFormat="1" ht="18.75" customHeight="1">
      <c r="A134" s="76">
        <v>92604</v>
      </c>
      <c r="B134" s="75" t="s">
        <v>87</v>
      </c>
      <c r="C134" s="13">
        <f>SUM(D134)</f>
        <v>66590</v>
      </c>
      <c r="D134" s="16">
        <f>SUM(D135+D136+D137)</f>
        <v>66590</v>
      </c>
      <c r="E134" s="48"/>
      <c r="F134" s="78">
        <f>SUM(F135)</f>
        <v>0</v>
      </c>
      <c r="G134" s="79">
        <f>SUM(G135+G136+G137)</f>
        <v>9400</v>
      </c>
      <c r="H134" s="40">
        <f t="shared" si="8"/>
        <v>75990</v>
      </c>
    </row>
    <row r="135" spans="1:8" s="9" customFormat="1" ht="60.75" customHeight="1">
      <c r="A135" s="8"/>
      <c r="B135" s="27" t="s">
        <v>88</v>
      </c>
      <c r="C135" s="13">
        <f>SUM(D135)</f>
        <v>48750</v>
      </c>
      <c r="D135" s="78">
        <v>48750</v>
      </c>
      <c r="E135" s="48">
        <v>0</v>
      </c>
      <c r="F135" s="78">
        <v>0</v>
      </c>
      <c r="G135" s="79">
        <v>9400</v>
      </c>
      <c r="H135" s="40">
        <f t="shared" si="8"/>
        <v>58150</v>
      </c>
    </row>
    <row r="136" spans="1:8" s="9" customFormat="1" ht="30" customHeight="1">
      <c r="A136" s="8"/>
      <c r="B136" s="27" t="s">
        <v>8</v>
      </c>
      <c r="C136" s="13">
        <v>9840</v>
      </c>
      <c r="D136" s="78">
        <v>9840</v>
      </c>
      <c r="E136" s="48">
        <v>0</v>
      </c>
      <c r="F136" s="49">
        <v>0</v>
      </c>
      <c r="G136" s="79">
        <v>0</v>
      </c>
      <c r="H136" s="40">
        <f t="shared" si="8"/>
        <v>9840</v>
      </c>
    </row>
    <row r="137" spans="1:8" s="9" customFormat="1" ht="30" customHeight="1">
      <c r="A137" s="8"/>
      <c r="B137" s="27" t="s">
        <v>110</v>
      </c>
      <c r="C137" s="13">
        <v>8000</v>
      </c>
      <c r="D137" s="78">
        <v>8000</v>
      </c>
      <c r="E137" s="48">
        <v>0</v>
      </c>
      <c r="F137" s="49">
        <v>0</v>
      </c>
      <c r="G137" s="79">
        <v>0</v>
      </c>
      <c r="H137" s="40">
        <f t="shared" si="8"/>
        <v>8000</v>
      </c>
    </row>
    <row r="138" spans="1:8" s="1" customFormat="1" ht="18" customHeight="1">
      <c r="A138" s="26">
        <v>92695</v>
      </c>
      <c r="B138" s="27" t="s">
        <v>19</v>
      </c>
      <c r="C138" s="13">
        <f>SUM(D138)</f>
        <v>125910</v>
      </c>
      <c r="D138" s="15">
        <f>AVERAGE(D139+D140)</f>
        <v>125910</v>
      </c>
      <c r="E138" s="5">
        <v>0</v>
      </c>
      <c r="F138" s="15">
        <f>AVERAGE(F139+F140)</f>
        <v>0</v>
      </c>
      <c r="G138" s="5">
        <f>AVERAGE(G139+G140)</f>
        <v>0</v>
      </c>
      <c r="H138" s="40">
        <f t="shared" si="8"/>
        <v>125910</v>
      </c>
    </row>
    <row r="139" spans="1:8" s="1" customFormat="1" ht="16.5" customHeight="1">
      <c r="A139" s="26"/>
      <c r="B139" s="27" t="s">
        <v>16</v>
      </c>
      <c r="C139" s="13">
        <f>SUM(D139)</f>
        <v>39500</v>
      </c>
      <c r="D139" s="36">
        <v>39500</v>
      </c>
      <c r="E139" s="6">
        <f>SUM(+E140)</f>
        <v>0</v>
      </c>
      <c r="F139" s="84">
        <v>0</v>
      </c>
      <c r="G139" s="42">
        <v>0</v>
      </c>
      <c r="H139" s="40">
        <f t="shared" si="8"/>
        <v>39500</v>
      </c>
    </row>
    <row r="140" spans="1:8" s="1" customFormat="1" ht="46.5" customHeight="1">
      <c r="A140" s="32"/>
      <c r="B140" s="33" t="s">
        <v>60</v>
      </c>
      <c r="C140" s="17">
        <f>SUM(D140)</f>
        <v>86410</v>
      </c>
      <c r="D140" s="37">
        <v>86410</v>
      </c>
      <c r="E140" s="18">
        <v>0</v>
      </c>
      <c r="F140" s="87">
        <v>0</v>
      </c>
      <c r="G140" s="43">
        <v>0</v>
      </c>
      <c r="H140" s="44">
        <f t="shared" si="8"/>
        <v>86410</v>
      </c>
    </row>
    <row r="141" spans="1:8" s="1" customFormat="1" ht="16.5" customHeight="1">
      <c r="A141" s="104" t="s">
        <v>35</v>
      </c>
      <c r="B141" s="105"/>
      <c r="C141" s="19">
        <f aca="true" t="shared" si="9" ref="C141:C146">SUM(D141+E141)</f>
        <v>84702413.71</v>
      </c>
      <c r="D141" s="38">
        <f>SUM(D11+D26+D37+D40+D66+D71+D92+D133+D122+D118+D8+D4)</f>
        <v>77957796.25999999</v>
      </c>
      <c r="E141" s="19">
        <f>SUM(+E4+E11+E122)</f>
        <v>6744617.45</v>
      </c>
      <c r="F141" s="38">
        <f>SUM(F11+F26+F37+F40+F66+F71+F92+F133+F122+F4)</f>
        <v>2648</v>
      </c>
      <c r="G141" s="19">
        <f>SUM(G11+G26+G37+G40+G66+G71+G92+G133+G122+G4+G8)</f>
        <v>125097</v>
      </c>
      <c r="H141" s="50">
        <f t="shared" si="8"/>
        <v>84824862.71</v>
      </c>
    </row>
    <row r="142" spans="1:8" s="1" customFormat="1" ht="16.5" customHeight="1">
      <c r="A142" s="34" t="s">
        <v>44</v>
      </c>
      <c r="B142" s="35"/>
      <c r="C142" s="20">
        <f t="shared" si="9"/>
        <v>16089522</v>
      </c>
      <c r="D142" s="88">
        <f>SUM(D143+D144+D145+D146)</f>
        <v>16089522</v>
      </c>
      <c r="E142" s="21">
        <v>0</v>
      </c>
      <c r="F142" s="88">
        <f>SUM(F143+F144+F145+F146)</f>
        <v>0</v>
      </c>
      <c r="G142" s="80">
        <f>SUM(G143+G144+G145+G146)</f>
        <v>0</v>
      </c>
      <c r="H142" s="45">
        <f t="shared" si="8"/>
        <v>16089522</v>
      </c>
    </row>
    <row r="143" spans="1:8" s="1" customFormat="1" ht="25.5" customHeight="1">
      <c r="A143" s="117" t="s">
        <v>45</v>
      </c>
      <c r="B143" s="118"/>
      <c r="C143" s="13">
        <f t="shared" si="9"/>
        <v>13401626</v>
      </c>
      <c r="D143" s="89">
        <f>SUM(D113+D99+D96+D39+D28+D110+D104+D116+D94+D73+D84+D91)</f>
        <v>13401626</v>
      </c>
      <c r="E143" s="22">
        <v>0</v>
      </c>
      <c r="F143" s="89">
        <f>SUM(F113+F99+F96+F39+F28+F110)</f>
        <v>0</v>
      </c>
      <c r="G143" s="54">
        <f>SUM(G113+G99+G96+G39+G28+G110+G73+G84+G105+G94)</f>
        <v>0</v>
      </c>
      <c r="H143" s="40">
        <f t="shared" si="8"/>
        <v>13401626</v>
      </c>
    </row>
    <row r="144" spans="1:8" s="1" customFormat="1" ht="23.25" customHeight="1">
      <c r="A144" s="117" t="s">
        <v>53</v>
      </c>
      <c r="B144" s="118"/>
      <c r="C144" s="13">
        <f t="shared" si="9"/>
        <v>2472786</v>
      </c>
      <c r="D144" s="23">
        <f>SUM(+D117+D109+D107+D102+D100+D77+D82+D140+D120+D121+D89+D91)</f>
        <v>2472786</v>
      </c>
      <c r="E144" s="22">
        <v>0</v>
      </c>
      <c r="F144" s="89">
        <f>SUM(+F117+F109+F107+F102+F100+F77+F82+F140)</f>
        <v>0</v>
      </c>
      <c r="G144" s="54">
        <f>SUM(+G117+G109+G107+G102+G100+G77+G82+G140)</f>
        <v>0</v>
      </c>
      <c r="H144" s="40">
        <f t="shared" si="8"/>
        <v>2472786</v>
      </c>
    </row>
    <row r="145" spans="1:8" s="1" customFormat="1" ht="36.75" customHeight="1">
      <c r="A145" s="117" t="s">
        <v>46</v>
      </c>
      <c r="B145" s="118"/>
      <c r="C145" s="13">
        <f t="shared" si="9"/>
        <v>86410</v>
      </c>
      <c r="D145" s="23">
        <f>SUM(D140)</f>
        <v>86410</v>
      </c>
      <c r="E145" s="22">
        <v>0</v>
      </c>
      <c r="F145" s="89">
        <f>SUM(F140)</f>
        <v>0</v>
      </c>
      <c r="G145" s="54">
        <f>SUM(G140)</f>
        <v>0</v>
      </c>
      <c r="H145" s="40">
        <f t="shared" si="8"/>
        <v>86410</v>
      </c>
    </row>
    <row r="146" spans="1:8" s="1" customFormat="1" ht="27" customHeight="1">
      <c r="A146" s="117" t="s">
        <v>47</v>
      </c>
      <c r="B146" s="118"/>
      <c r="C146" s="13">
        <f t="shared" si="9"/>
        <v>128700</v>
      </c>
      <c r="D146" s="23">
        <f>SUM(D81)</f>
        <v>128700</v>
      </c>
      <c r="E146" s="22">
        <v>0</v>
      </c>
      <c r="F146" s="89">
        <f>SUM(F81)</f>
        <v>0</v>
      </c>
      <c r="G146" s="54">
        <f>SUM(G81)</f>
        <v>0</v>
      </c>
      <c r="H146" s="40">
        <f t="shared" si="8"/>
        <v>128700</v>
      </c>
    </row>
    <row r="147" spans="1:8" ht="25.5" customHeight="1">
      <c r="A147" s="115" t="s">
        <v>48</v>
      </c>
      <c r="B147" s="116"/>
      <c r="C147" s="51">
        <f>SUM(D147+E147)</f>
        <v>436042</v>
      </c>
      <c r="D147" s="24">
        <f>SUM(D59)</f>
        <v>436042</v>
      </c>
      <c r="E147" s="25">
        <v>0</v>
      </c>
      <c r="F147" s="90">
        <f>SUM(F59)</f>
        <v>0</v>
      </c>
      <c r="G147" s="55">
        <f>SUM(G59)</f>
        <v>0</v>
      </c>
      <c r="H147" s="52">
        <f t="shared" si="8"/>
        <v>436042</v>
      </c>
    </row>
    <row r="148" ht="21.75" customHeight="1"/>
    <row r="149" ht="24.75" customHeight="1"/>
    <row r="150" ht="28.5" customHeight="1"/>
    <row r="151" ht="29.25" customHeight="1"/>
    <row r="152" ht="23.25" customHeight="1"/>
    <row r="153" ht="22.5" customHeight="1"/>
  </sheetData>
  <sheetProtection/>
  <mergeCells count="14">
    <mergeCell ref="A147:B147"/>
    <mergeCell ref="A143:B143"/>
    <mergeCell ref="A144:B144"/>
    <mergeCell ref="A145:B145"/>
    <mergeCell ref="A146:B146"/>
    <mergeCell ref="A1:A3"/>
    <mergeCell ref="B1:B3"/>
    <mergeCell ref="C2:C3"/>
    <mergeCell ref="D2:E2"/>
    <mergeCell ref="A141:B141"/>
    <mergeCell ref="C1:H1"/>
    <mergeCell ref="F2:F3"/>
    <mergeCell ref="G2:G3"/>
    <mergeCell ref="H2:H3"/>
  </mergeCells>
  <printOptions gridLines="1" horizontalCentered="1"/>
  <pageMargins left="0" right="0" top="1.3779527559055118" bottom="0.7874015748031497" header="0.5118110236220472" footer="0.5118110236220472"/>
  <pageSetup firstPageNumber="1" useFirstPageNumber="1" horizontalDpi="600" verticalDpi="600" orientation="landscape" paperSize="9" r:id="rId2"/>
  <headerFooter alignWithMargins="0">
    <oddHeader xml:space="preserve">&amp;L PROJEKTOWANE DOCHODY BUDŻETU
 MIASTA PIASTOWA   NA   2016 ROK
&amp;C
&amp;RZałącznik Nr 1
Tabela Nr 1
do uchwały budżetowej na 2016r
Nr  XXVI / 186  / 2016  z dnia  22.11.2016 roku     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2016-09-19T11:26:45Z</cp:lastPrinted>
  <dcterms:created xsi:type="dcterms:W3CDTF">2000-01-08T16:06:05Z</dcterms:created>
  <dcterms:modified xsi:type="dcterms:W3CDTF">2016-11-24T09:12:55Z</dcterms:modified>
  <cp:category/>
  <cp:version/>
  <cp:contentType/>
  <cp:contentStatus/>
</cp:coreProperties>
</file>